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Griep-inenten" sheetId="1" state="visible" r:id="rId2"/>
    <sheet name="Gistcellen" sheetId="2" state="visible" r:id="rId3"/>
    <sheet name="Marktaandeel" sheetId="3" state="visible" r:id="rId4"/>
    <sheet name="CORONA" sheetId="4" state="visible" r:id="rId5"/>
  </sheets>
  <definedNames>
    <definedName function="false" hidden="false" localSheetId="0" name="_xlnm.Print_Area" vbProcedure="false">'Griep-inenten'!$B$1:$U$44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<sst xmlns="http://schemas.openxmlformats.org/spreadsheetml/2006/main" count="161" uniqueCount="94">
  <si>
    <t xml:space="preserve">MODEL: GRIEP op Bonaire</t>
  </si>
  <si>
    <t xml:space="preserve">VARIABELEN</t>
  </si>
  <si>
    <t xml:space="preserve">STARTWAARDEN</t>
  </si>
  <si>
    <t xml:space="preserve">PARAMETERS</t>
  </si>
  <si>
    <t xml:space="preserve">MODELFORMULES</t>
  </si>
  <si>
    <t xml:space="preserve">RESULTATEN</t>
  </si>
  <si>
    <t xml:space="preserve">tijd</t>
  </si>
  <si>
    <t xml:space="preserve">t</t>
  </si>
  <si>
    <t xml:space="preserve">dagen</t>
  </si>
  <si>
    <r>
      <rPr>
        <sz val="10"/>
        <rFont val="Arial"/>
        <family val="2"/>
        <charset val="1"/>
      </rPr>
      <t xml:space="preserve">gemiddeld aantal besmettingen / besmet persoon / dag:</t>
    </r>
    <r>
      <rPr>
        <b val="true"/>
        <sz val="10"/>
        <rFont val="Arial"/>
        <family val="2"/>
        <charset val="1"/>
      </rPr>
      <t xml:space="preserve"> b-gem</t>
    </r>
  </si>
  <si>
    <t xml:space="preserve">t := t + d</t>
  </si>
  <si>
    <t xml:space="preserve">Totaal aantal personen dat gedurende de griepgolf ziek geweest is</t>
  </si>
  <si>
    <t xml:space="preserve">stapgrootte tijd</t>
  </si>
  <si>
    <r>
      <rPr>
        <sz val="10"/>
        <rFont val="Arial"/>
        <family val="2"/>
        <charset val="1"/>
      </rPr>
      <t xml:space="preserve">∆</t>
    </r>
    <r>
      <rPr>
        <sz val="10"/>
        <rFont val="Arial"/>
        <family val="0"/>
        <charset val="1"/>
      </rPr>
      <t xml:space="preserve">t</t>
    </r>
  </si>
  <si>
    <t xml:space="preserve">procent</t>
  </si>
  <si>
    <t xml:space="preserve">totaal aantal personen</t>
  </si>
  <si>
    <t xml:space="preserve">N</t>
  </si>
  <si>
    <r>
      <rPr>
        <sz val="10"/>
        <rFont val="Arial"/>
        <family val="2"/>
        <charset val="1"/>
      </rPr>
      <t xml:space="preserve">aantal dagen dat iemand besmettelijk blijft: </t>
    </r>
    <r>
      <rPr>
        <b val="true"/>
        <sz val="10"/>
        <rFont val="Arial"/>
        <family val="2"/>
        <charset val="1"/>
      </rPr>
      <t xml:space="preserve">periode</t>
    </r>
  </si>
  <si>
    <r>
      <rPr>
        <sz val="9"/>
        <rFont val="Arial"/>
        <family val="2"/>
        <charset val="1"/>
      </rPr>
      <t xml:space="preserve">Grootste aantal personen dat </t>
    </r>
    <r>
      <rPr>
        <b val="true"/>
        <sz val="9"/>
        <rFont val="Arial"/>
        <family val="2"/>
        <charset val="1"/>
      </rPr>
      <t xml:space="preserve">tegelijk</t>
    </r>
    <r>
      <rPr>
        <sz val="9"/>
        <rFont val="Arial"/>
        <family val="2"/>
        <charset val="1"/>
      </rPr>
      <t xml:space="preserve"> ziek is</t>
    </r>
  </si>
  <si>
    <t xml:space="preserve">aantal besmette personen</t>
  </si>
  <si>
    <t xml:space="preserve">B</t>
  </si>
  <si>
    <r>
      <rPr>
        <sz val="10"/>
        <rFont val="Arial"/>
        <family val="2"/>
        <charset val="1"/>
      </rPr>
      <t xml:space="preserve">initieel</t>
    </r>
    <r>
      <rPr>
        <b val="true"/>
        <sz val="10"/>
        <rFont val="Arial"/>
        <family val="2"/>
        <charset val="1"/>
      </rPr>
      <t xml:space="preserve"> %</t>
    </r>
    <r>
      <rPr>
        <sz val="10"/>
        <rFont val="Arial"/>
        <family val="0"/>
        <charset val="1"/>
      </rPr>
      <t xml:space="preserve"> besmette personen: </t>
    </r>
    <r>
      <rPr>
        <b val="true"/>
        <sz val="10"/>
        <rFont val="Arial"/>
        <family val="2"/>
        <charset val="1"/>
      </rPr>
      <t xml:space="preserve">%besmet</t>
    </r>
  </si>
  <si>
    <t xml:space="preserve">Na hoeveel dagen valt dat maximum ?</t>
  </si>
  <si>
    <t xml:space="preserve">aantal immune personen</t>
  </si>
  <si>
    <t xml:space="preserve">I</t>
  </si>
  <si>
    <r>
      <rPr>
        <sz val="10"/>
        <rFont val="Arial"/>
        <family val="2"/>
        <charset val="1"/>
      </rPr>
      <t xml:space="preserve">initieel %      immune personen: </t>
    </r>
    <r>
      <rPr>
        <b val="true"/>
        <sz val="10"/>
        <rFont val="Arial"/>
        <family val="2"/>
        <charset val="1"/>
      </rPr>
      <t xml:space="preserve">%immuun</t>
    </r>
  </si>
  <si>
    <t xml:space="preserve">De opdrachten staan in het logboek.</t>
  </si>
  <si>
    <t xml:space="preserve">aantal vatbare personen</t>
  </si>
  <si>
    <t xml:space="preserve">V</t>
  </si>
  <si>
    <t xml:space="preserve">N.B.: te wijzigen</t>
  </si>
  <si>
    <t xml:space="preserve">tijd t</t>
  </si>
  <si>
    <t xml:space="preserve">totaal</t>
  </si>
  <si>
    <t xml:space="preserve">Fitting Gistcellen</t>
  </si>
  <si>
    <t xml:space="preserve">Opdracht:</t>
  </si>
  <si>
    <t xml:space="preserve">-</t>
  </si>
  <si>
    <t xml:space="preserve">Vul zelf de waarnemingswaarden in in de juiste kolom.</t>
  </si>
  <si>
    <t xml:space="preserve">Lees die waarnemingen zo goed mogelijk af in de figuur.</t>
  </si>
  <si>
    <t xml:space="preserve">Pas de start-groeifactor aan tot op 3 decimalen voor de beste fit; </t>
  </si>
  <si>
    <t xml:space="preserve">Noteer die waarde van de groeifactorstart en van de gemiddelde totale afwijking</t>
  </si>
  <si>
    <t xml:space="preserve">MODEL: Geremde Groei</t>
  </si>
  <si>
    <t xml:space="preserve">De waarden in de blauwe hokjes kun je varieren om te zien wat er dan gebeurt …….</t>
  </si>
  <si>
    <t xml:space="preserve">jaren</t>
  </si>
  <si>
    <t xml:space="preserve">groeifactor start</t>
  </si>
  <si>
    <t xml:space="preserve">gf0</t>
  </si>
  <si>
    <t xml:space="preserve">t := t + Δt</t>
  </si>
  <si>
    <t xml:space="preserve">Δt</t>
  </si>
  <si>
    <t xml:space="preserve">uren</t>
  </si>
  <si>
    <t xml:space="preserve">maximum</t>
  </si>
  <si>
    <t xml:space="preserve">gist</t>
  </si>
  <si>
    <t xml:space="preserve">gv:=gv0*(B-M)/(B0-M) ; g := 1 + gv</t>
  </si>
  <si>
    <t xml:space="preserve">groeivoet start</t>
  </si>
  <si>
    <t xml:space="preserve">gv0</t>
  </si>
  <si>
    <t xml:space="preserve">B:=B*g</t>
  </si>
  <si>
    <t xml:space="preserve">gemiddelde totale</t>
  </si>
  <si>
    <t xml:space="preserve">:=  betekent "wordt na de volgende stap"</t>
  </si>
  <si>
    <t xml:space="preserve">afwijking:</t>
  </si>
  <si>
    <t xml:space="preserve">geremde groei</t>
  </si>
  <si>
    <t xml:space="preserve">Waargenomen</t>
  </si>
  <si>
    <t xml:space="preserve">g</t>
  </si>
  <si>
    <t xml:space="preserve">afwijking</t>
  </si>
  <si>
    <t xml:space="preserve">afwijking^2</t>
  </si>
  <si>
    <t xml:space="preserve">Marktaandeel</t>
  </si>
  <si>
    <t xml:space="preserve">overgangsmatrix</t>
  </si>
  <si>
    <t xml:space="preserve">Maand later</t>
  </si>
  <si>
    <t xml:space="preserve">Heineken</t>
  </si>
  <si>
    <t xml:space="preserve">Amstel</t>
  </si>
  <si>
    <t xml:space="preserve">Budweiser</t>
  </si>
  <si>
    <t xml:space="preserve">Nu</t>
  </si>
  <si>
    <t xml:space="preserve">MODEL: Marktaandeel</t>
  </si>
  <si>
    <t xml:space="preserve">maanden</t>
  </si>
  <si>
    <t xml:space="preserve">Zie tabel hierboven</t>
  </si>
  <si>
    <t xml:space="preserve"> </t>
  </si>
  <si>
    <t xml:space="preserve">maand</t>
  </si>
  <si>
    <t xml:space="preserve">H</t>
  </si>
  <si>
    <t xml:space="preserve">%</t>
  </si>
  <si>
    <t xml:space="preserve">A</t>
  </si>
  <si>
    <t xml:space="preserve">generatie</t>
  </si>
  <si>
    <t xml:space="preserve">U</t>
  </si>
  <si>
    <t xml:space="preserve">M</t>
  </si>
  <si>
    <t xml:space="preserve">L</t>
  </si>
  <si>
    <t xml:space="preserve">MODEL: CORONA per januari 2021</t>
  </si>
  <si>
    <r>
      <rPr>
        <sz val="8"/>
        <rFont val="Arial"/>
        <family val="2"/>
        <charset val="1"/>
      </rPr>
      <t xml:space="preserve">gemiddeld aantal besmettingen / besmet persoon / dag:</t>
    </r>
    <r>
      <rPr>
        <b val="true"/>
        <sz val="8"/>
        <rFont val="Arial"/>
        <family val="0"/>
        <charset val="1"/>
      </rPr>
      <t xml:space="preserve"> b-gem</t>
    </r>
  </si>
  <si>
    <t xml:space="preserve">N(t+dt)=N(t)-B(t)*%overleden</t>
  </si>
  <si>
    <t xml:space="preserve">Totaal aantal overledenen</t>
  </si>
  <si>
    <t xml:space="preserve">Percentage overleden</t>
  </si>
  <si>
    <t xml:space="preserve">∆t</t>
  </si>
  <si>
    <r>
      <rPr>
        <sz val="8"/>
        <rFont val="Arial"/>
        <family val="2"/>
        <charset val="1"/>
      </rPr>
      <t xml:space="preserve">aantal dagen dat iemand besmettelijk blijft: </t>
    </r>
    <r>
      <rPr>
        <b val="true"/>
        <sz val="8"/>
        <rFont val="Arial"/>
        <family val="0"/>
        <charset val="1"/>
      </rPr>
      <t xml:space="preserve">periode p</t>
    </r>
  </si>
  <si>
    <t xml:space="preserve"># besmettingen/persoon</t>
  </si>
  <si>
    <t xml:space="preserve">Im</t>
  </si>
  <si>
    <r>
      <rPr>
        <sz val="8"/>
        <rFont val="Arial"/>
        <family val="2"/>
        <charset val="1"/>
      </rPr>
      <t xml:space="preserve">initieel %      immune personen: </t>
    </r>
    <r>
      <rPr>
        <b val="true"/>
        <sz val="8"/>
        <rFont val="Arial"/>
        <family val="0"/>
        <charset val="1"/>
      </rPr>
      <t xml:space="preserve">%immuun</t>
    </r>
  </si>
  <si>
    <t xml:space="preserve">Totaal aantal personen dat op de IC ligt tijdens de piek</t>
  </si>
  <si>
    <t xml:space="preserve">%Immuun</t>
  </si>
  <si>
    <t xml:space="preserve">R*V/N</t>
  </si>
  <si>
    <t xml:space="preserve">############## Hoeveel mensen worden ziek door besmetting door 1 persoon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</si>
</sst>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0.00"/>
    <numFmt numFmtId="167" formatCode="General"/>
    <numFmt numFmtId="168" formatCode="0.0000"/>
    <numFmt numFmtId="169" formatCode="0.00000"/>
    <numFmt numFmtId="170" formatCode="0%"/>
    <numFmt numFmtId="171" formatCode="0.00%"/>
    <numFmt numFmtId="172" formatCode="0.0"/>
    <numFmt numFmtId="173" formatCode="@"/>
  </numFmts>
  <fonts count="2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12"/>
      <name val="Arial"/>
      <family val="2"/>
      <charset val="1"/>
    </font>
    <font>
      <b val="true"/>
      <sz val="12"/>
      <color rgb="FF000000"/>
      <name val="Arial"/>
      <family val="2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sz val="9.2"/>
      <color rgb="FF000000"/>
      <name val="Arial"/>
      <family val="2"/>
    </font>
    <font>
      <b val="true"/>
      <sz val="10"/>
      <color rgb="FF3366FF"/>
      <name val="Arial"/>
      <family val="2"/>
      <charset val="1"/>
    </font>
    <font>
      <sz val="8"/>
      <name val="Arial"/>
      <family val="2"/>
      <charset val="1"/>
    </font>
    <font>
      <i val="true"/>
      <sz val="10"/>
      <name val="Arial"/>
      <family val="2"/>
      <charset val="1"/>
    </font>
    <font>
      <sz val="8"/>
      <color rgb="FF000000"/>
      <name val="Arial"/>
      <family val="2"/>
    </font>
    <font>
      <b val="true"/>
      <sz val="8"/>
      <color rgb="FF000000"/>
      <name val="Arial"/>
      <family val="2"/>
    </font>
    <font>
      <sz val="7.35"/>
      <color rgb="FF000000"/>
      <name val="Arial"/>
      <family val="2"/>
    </font>
    <font>
      <b val="true"/>
      <sz val="8"/>
      <name val="Arial"/>
      <family val="0"/>
      <charset val="1"/>
    </font>
    <font>
      <b val="true"/>
      <sz val="14"/>
      <color rgb="FFFFFFFF"/>
      <name val="Arial"/>
      <family val="2"/>
      <charset val="1"/>
    </font>
    <font>
      <b val="true"/>
      <sz val="16"/>
      <color rgb="FFFF0000"/>
      <name val="Arial"/>
      <family val="2"/>
      <charset val="1"/>
    </font>
    <font>
      <b val="true"/>
      <sz val="14"/>
      <color rgb="FFFF0000"/>
      <name val="Arial"/>
      <family val="2"/>
      <charset val="1"/>
    </font>
    <font>
      <sz val="8"/>
      <color rgb="FFFFFFFF"/>
      <name val="Arial"/>
      <family val="2"/>
      <charset val="1"/>
    </font>
    <font>
      <sz val="10"/>
      <color rgb="FFFFFFFF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FF8080"/>
        <bgColor rgb="FFFF99CC"/>
      </patternFill>
    </fill>
    <fill>
      <patternFill patternType="solid">
        <fgColor rgb="FFCCFFFF"/>
        <bgColor rgb="FFCCFFFF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7030A0"/>
        <bgColor rgb="FF333399"/>
      </patternFill>
    </fill>
  </fills>
  <borders count="4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4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4" borderId="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7" borderId="8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2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7" borderId="8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6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7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1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8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9" fillId="2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9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9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7" borderId="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7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8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8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1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2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2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3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5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3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5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8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9" borderId="2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9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2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2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9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9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9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9" borderId="2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7" fillId="9" borderId="2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2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2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4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2" xfId="2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2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3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10" borderId="1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10" borderId="2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10" borderId="3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5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3" xfId="2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4" borderId="3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11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11" borderId="2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11" borderId="3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12" borderId="2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12" borderId="3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10" borderId="0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1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8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4" fillId="2" borderId="8" xfId="2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2" borderId="8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8" borderId="28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8" borderId="2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8" borderId="2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8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8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2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2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2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2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8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8" fillId="0" borderId="3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3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10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10" borderId="3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8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10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10" borderId="3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1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3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8" borderId="3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8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6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4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4" borderId="6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3" fillId="12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4" borderId="8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1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21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8" xfId="21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2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7" borderId="8" xfId="21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21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4" fillId="2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8" xfId="21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7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9" fillId="2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5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7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21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7" xfId="21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4" fillId="2" borderId="1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9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13" borderId="4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3" borderId="0" xfId="21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7" fillId="13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27" fillId="13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9" xfId="21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4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3" borderId="5" xfId="21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8" xfId="21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8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2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2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4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4" fillId="0" borderId="0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2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2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3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2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2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5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3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8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tandaard 2" xfId="20"/>
    <cellStyle name="Standaard 2 2" xfId="21"/>
    <cellStyle name="Standaard 3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BE4B48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7030A0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nl-NL" sz="1200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nl-NL" sz="1200" spc="-1" strike="noStrike">
                <a:solidFill>
                  <a:srgbClr val="000000"/>
                </a:solidFill>
                <a:latin typeface="Arial"/>
                <a:ea typeface="Arial"/>
              </a:rPr>
              <a:t>Besmettelijken = Zieken</a:t>
            </a:r>
          </a:p>
        </c:rich>
      </c:tx>
      <c:layout>
        <c:manualLayout>
          <c:xMode val="edge"/>
          <c:yMode val="edge"/>
          <c:x val="0.312931484597088"/>
          <c:y val="0.0510935143288084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317862737135"/>
          <c:y val="0.232371794871795"/>
          <c:w val="0.74688170795382"/>
          <c:h val="0.5245098039215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'Griep-inenten'!$C$12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'Griep-inenten'!$B$13:$B$53</c:f>
              <c:numCache>
                <c:formatCode>General</c:formatCode>
                <c:ptCount val="4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</c:numCache>
            </c:numRef>
          </c:xVal>
          <c:yVal>
            <c:numRef>
              <c:f>'Griep-inenten'!$C$13:$C$53</c:f>
              <c:numCache>
                <c:formatCode>General</c:formatCode>
                <c:ptCount val="41"/>
                <c:pt idx="0">
                  <c:v>800</c:v>
                </c:pt>
                <c:pt idx="1">
                  <c:v>1220</c:v>
                </c:pt>
                <c:pt idx="2">
                  <c:v>1813.9875</c:v>
                </c:pt>
                <c:pt idx="3">
                  <c:v>2594.34295624512</c:v>
                </c:pt>
                <c:pt idx="4">
                  <c:v>3500.0661496932</c:v>
                </c:pt>
                <c:pt idx="5">
                  <c:v>4339.16362948778</c:v>
                </c:pt>
                <c:pt idx="6">
                  <c:v>4791.03867398459</c:v>
                </c:pt>
                <c:pt idx="7">
                  <c:v>4572.65730570901</c:v>
                </c:pt>
                <c:pt idx="8">
                  <c:v>3710.81768712558</c:v>
                </c:pt>
                <c:pt idx="9">
                  <c:v>2581.09705757132</c:v>
                </c:pt>
                <c:pt idx="10">
                  <c:v>1587.11892306098</c:v>
                </c:pt>
                <c:pt idx="11">
                  <c:v>897.203788736643</c:v>
                </c:pt>
                <c:pt idx="12">
                  <c:v>482.036931740826</c:v>
                </c:pt>
                <c:pt idx="13">
                  <c:v>251.720731122116</c:v>
                </c:pt>
                <c:pt idx="14">
                  <c:v>129.469007732517</c:v>
                </c:pt>
                <c:pt idx="15">
                  <c:v>66.066738571278</c:v>
                </c:pt>
                <c:pt idx="16">
                  <c:v>33.5767948832211</c:v>
                </c:pt>
                <c:pt idx="17">
                  <c:v>17.0293488492543</c:v>
                </c:pt>
                <c:pt idx="18">
                  <c:v>8.62781676673579</c:v>
                </c:pt>
                <c:pt idx="19">
                  <c:v>4.36890504212116</c:v>
                </c:pt>
                <c:pt idx="20">
                  <c:v>2.21170493887216</c:v>
                </c:pt>
                <c:pt idx="21">
                  <c:v>1.11949581014955</c:v>
                </c:pt>
                <c:pt idx="22">
                  <c:v>0.566614572370855</c:v>
                </c:pt>
                <c:pt idx="23">
                  <c:v>0.286772705130552</c:v>
                </c:pt>
                <c:pt idx="24">
                  <c:v>0.145137686610157</c:v>
                </c:pt>
                <c:pt idx="25">
                  <c:v>0.0734545475251177</c:v>
                </c:pt>
                <c:pt idx="26">
                  <c:v>0.0371753622800789</c:v>
                </c:pt>
                <c:pt idx="27">
                  <c:v>0.0188144156472669</c:v>
                </c:pt>
                <c:pt idx="28">
                  <c:v>0.00952194688109341</c:v>
                </c:pt>
                <c:pt idx="29">
                  <c:v>0.00481903986805726</c:v>
                </c:pt>
                <c:pt idx="30">
                  <c:v>0.00243890652086477</c:v>
                </c:pt>
                <c:pt idx="31">
                  <c:v>0.00123432556787204</c:v>
                </c:pt>
                <c:pt idx="32">
                  <c:v>0.000624689580494073</c:v>
                </c:pt>
                <c:pt idx="33">
                  <c:v>0.000316154074000214</c:v>
                </c:pt>
                <c:pt idx="34">
                  <c:v>0.000160004904318452</c:v>
                </c:pt>
                <c:pt idx="35">
                  <c:v>8.09781409079698E-005</c:v>
                </c:pt>
                <c:pt idx="36">
                  <c:v>4.09828642444088E-005</c:v>
                </c:pt>
                <c:pt idx="37">
                  <c:v>2.0741340052918E-005</c:v>
                </c:pt>
                <c:pt idx="38">
                  <c:v>1.04971478829351E-005</c:v>
                </c:pt>
                <c:pt idx="39">
                  <c:v>5.3125841109425E-006</c:v>
                </c:pt>
                <c:pt idx="40">
                  <c:v>2.68868746456955E-006</c:v>
                </c:pt>
              </c:numCache>
            </c:numRef>
          </c:yVal>
          <c:smooth val="1"/>
        </c:ser>
        <c:axId val="2457701"/>
        <c:axId val="96493259"/>
      </c:scatterChart>
      <c:valAx>
        <c:axId val="2457701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dagen</a:t>
                </a:r>
              </a:p>
            </c:rich>
          </c:tx>
          <c:layout>
            <c:manualLayout>
              <c:xMode val="edge"/>
              <c:yMode val="edge"/>
              <c:x val="0.472646052097233"/>
              <c:y val="0.866233031674208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96493259"/>
        <c:crosses val="autoZero"/>
        <c:crossBetween val="midCat"/>
      </c:valAx>
      <c:valAx>
        <c:axId val="96493259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aantal</a:t>
                </a:r>
              </a:p>
            </c:rich>
          </c:tx>
          <c:layout>
            <c:manualLayout>
              <c:xMode val="edge"/>
              <c:yMode val="edge"/>
              <c:x val="0.0243081742762662"/>
              <c:y val="0.42222850678733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2457701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915152869248445"/>
          <c:y val="0.457746478873239"/>
          <c:w val="0.0727273803376248"/>
          <c:h val="0.0774647887323944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920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nl-NL" sz="1200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nl-NL" sz="1200" spc="-1" strike="noStrike">
                <a:solidFill>
                  <a:srgbClr val="000000"/>
                </a:solidFill>
                <a:latin typeface="Arial"/>
                <a:ea typeface="Arial"/>
              </a:rPr>
              <a:t>Immunen en Vatbaren</a:t>
            </a:r>
          </a:p>
        </c:rich>
      </c:tx>
      <c:layout>
        <c:manualLayout>
          <c:xMode val="edge"/>
          <c:yMode val="edge"/>
          <c:x val="0.369625680843667"/>
          <c:y val="0.0387937137193827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933248348592"/>
          <c:y val="0.232337533625938"/>
          <c:w val="0.736296210453123"/>
          <c:h val="0.5245646325923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'Griep-inenten'!$E$12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'Griep-inenten'!$D$13:$D$113</c:f>
              <c:numCache>
                <c:formatCode>General</c:formatCod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</c:numCache>
            </c:numRef>
          </c:xVal>
          <c:yVal>
            <c:numRef>
              <c:f>'Griep-inenten'!$E$13:$E$113</c:f>
              <c:numCache>
                <c:formatCode>General</c:formatCode>
                <c:ptCount val="101"/>
                <c:pt idx="0">
                  <c:v>30400</c:v>
                </c:pt>
                <c:pt idx="1">
                  <c:v>31200</c:v>
                </c:pt>
                <c:pt idx="2">
                  <c:v>32420</c:v>
                </c:pt>
                <c:pt idx="3">
                  <c:v>34233.9875</c:v>
                </c:pt>
                <c:pt idx="4">
                  <c:v>36828.3304562451</c:v>
                </c:pt>
                <c:pt idx="5">
                  <c:v>40328.3966059383</c:v>
                </c:pt>
                <c:pt idx="6">
                  <c:v>44667.5602354261</c:v>
                </c:pt>
                <c:pt idx="7">
                  <c:v>49458.5989094107</c:v>
                </c:pt>
                <c:pt idx="8">
                  <c:v>54031.2562151197</c:v>
                </c:pt>
                <c:pt idx="9">
                  <c:v>57742.0739022453</c:v>
                </c:pt>
                <c:pt idx="10">
                  <c:v>60323.1709598166</c:v>
                </c:pt>
                <c:pt idx="11">
                  <c:v>61910.2898828776</c:v>
                </c:pt>
                <c:pt idx="12">
                  <c:v>62807.4936716142</c:v>
                </c:pt>
                <c:pt idx="13">
                  <c:v>63289.5306033551</c:v>
                </c:pt>
                <c:pt idx="14">
                  <c:v>63541.2513344772</c:v>
                </c:pt>
                <c:pt idx="15">
                  <c:v>63670.7203422097</c:v>
                </c:pt>
                <c:pt idx="16">
                  <c:v>63736.787080781</c:v>
                </c:pt>
                <c:pt idx="17">
                  <c:v>63770.3638756642</c:v>
                </c:pt>
                <c:pt idx="18">
                  <c:v>63787.3932245134</c:v>
                </c:pt>
                <c:pt idx="19">
                  <c:v>63796.0210412802</c:v>
                </c:pt>
                <c:pt idx="20">
                  <c:v>63800.3899463223</c:v>
                </c:pt>
                <c:pt idx="21">
                  <c:v>63802.6016512612</c:v>
                </c:pt>
                <c:pt idx="22">
                  <c:v>63803.7211470713</c:v>
                </c:pt>
                <c:pt idx="23">
                  <c:v>63804.2877616437</c:v>
                </c:pt>
                <c:pt idx="24">
                  <c:v>63804.5745343488</c:v>
                </c:pt>
                <c:pt idx="25">
                  <c:v>63804.7196720354</c:v>
                </c:pt>
                <c:pt idx="26">
                  <c:v>63804.793126583</c:v>
                </c:pt>
                <c:pt idx="27">
                  <c:v>63804.8303019452</c:v>
                </c:pt>
                <c:pt idx="28">
                  <c:v>63804.8491163609</c:v>
                </c:pt>
                <c:pt idx="29">
                  <c:v>63804.8586383078</c:v>
                </c:pt>
                <c:pt idx="30">
                  <c:v>63804.8634573476</c:v>
                </c:pt>
                <c:pt idx="31">
                  <c:v>63804.8658962541</c:v>
                </c:pt>
                <c:pt idx="32">
                  <c:v>63804.8671305797</c:v>
                </c:pt>
                <c:pt idx="33">
                  <c:v>63804.8677552693</c:v>
                </c:pt>
                <c:pt idx="34">
                  <c:v>63804.8680714234</c:v>
                </c:pt>
                <c:pt idx="35">
                  <c:v>63804.8682314283</c:v>
                </c:pt>
                <c:pt idx="36">
                  <c:v>63804.8683124064</c:v>
                </c:pt>
                <c:pt idx="37">
                  <c:v>63804.8683533893</c:v>
                </c:pt>
                <c:pt idx="38">
                  <c:v>63804.8683741306</c:v>
                </c:pt>
                <c:pt idx="39">
                  <c:v>63804.8683846278</c:v>
                </c:pt>
                <c:pt idx="40">
                  <c:v>63804.8683899403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'Griep-inenten'!$F$12</c:f>
              <c:strCache>
                <c:ptCount val="1"/>
                <c:pt idx="0">
                  <c:v>V</c:v>
                </c:pt>
              </c:strCache>
            </c:strRef>
          </c:tx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'Griep-inenten'!$D$13:$D$113</c:f>
              <c:numCache>
                <c:formatCode>General</c:formatCod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</c:numCache>
            </c:numRef>
          </c:xVal>
          <c:yVal>
            <c:numRef>
              <c:f>'Griep-inenten'!$F$13:$F$113</c:f>
              <c:numCache>
                <c:formatCode>General</c:formatCode>
                <c:ptCount val="101"/>
                <c:pt idx="0">
                  <c:v>48800</c:v>
                </c:pt>
                <c:pt idx="1">
                  <c:v>47580</c:v>
                </c:pt>
                <c:pt idx="2">
                  <c:v>45766.0125</c:v>
                </c:pt>
                <c:pt idx="3">
                  <c:v>43171.6695437549</c:v>
                </c:pt>
                <c:pt idx="4">
                  <c:v>39671.6033940617</c:v>
                </c:pt>
                <c:pt idx="5">
                  <c:v>35332.4397645739</c:v>
                </c:pt>
                <c:pt idx="6">
                  <c:v>30541.4010905893</c:v>
                </c:pt>
                <c:pt idx="7">
                  <c:v>25968.7437848803</c:v>
                </c:pt>
                <c:pt idx="8">
                  <c:v>22257.9260977547</c:v>
                </c:pt>
                <c:pt idx="9">
                  <c:v>19676.8290401834</c:v>
                </c:pt>
                <c:pt idx="10">
                  <c:v>18089.7101171224</c:v>
                </c:pt>
                <c:pt idx="11">
                  <c:v>17192.5063283858</c:v>
                </c:pt>
                <c:pt idx="12">
                  <c:v>16710.469396645</c:v>
                </c:pt>
                <c:pt idx="13">
                  <c:v>16458.7486655228</c:v>
                </c:pt>
                <c:pt idx="14">
                  <c:v>16329.2796577903</c:v>
                </c:pt>
                <c:pt idx="15">
                  <c:v>16263.212919219</c:v>
                </c:pt>
                <c:pt idx="16">
                  <c:v>16229.6361243358</c:v>
                </c:pt>
                <c:pt idx="17">
                  <c:v>16212.6067754866</c:v>
                </c:pt>
                <c:pt idx="18">
                  <c:v>16203.9789587198</c:v>
                </c:pt>
                <c:pt idx="19">
                  <c:v>16199.6100536777</c:v>
                </c:pt>
                <c:pt idx="20">
                  <c:v>16197.3983487388</c:v>
                </c:pt>
                <c:pt idx="21">
                  <c:v>16196.2788529287</c:v>
                </c:pt>
                <c:pt idx="22">
                  <c:v>16195.7122383563</c:v>
                </c:pt>
                <c:pt idx="23">
                  <c:v>16195.4254656512</c:v>
                </c:pt>
                <c:pt idx="24">
                  <c:v>16195.2803279646</c:v>
                </c:pt>
                <c:pt idx="25">
                  <c:v>16195.2068734171</c:v>
                </c:pt>
                <c:pt idx="26">
                  <c:v>16195.1696980548</c:v>
                </c:pt>
                <c:pt idx="27">
                  <c:v>16195.1508836391</c:v>
                </c:pt>
                <c:pt idx="28">
                  <c:v>16195.1413616922</c:v>
                </c:pt>
                <c:pt idx="29">
                  <c:v>16195.1365426524</c:v>
                </c:pt>
                <c:pt idx="30">
                  <c:v>16195.1341037459</c:v>
                </c:pt>
                <c:pt idx="31">
                  <c:v>16195.1328694203</c:v>
                </c:pt>
                <c:pt idx="32">
                  <c:v>16195.1322447307</c:v>
                </c:pt>
                <c:pt idx="33">
                  <c:v>16195.1319285766</c:v>
                </c:pt>
                <c:pt idx="34">
                  <c:v>16195.1317685717</c:v>
                </c:pt>
                <c:pt idx="35">
                  <c:v>16195.1316875936</c:v>
                </c:pt>
                <c:pt idx="36">
                  <c:v>16195.1316466107</c:v>
                </c:pt>
                <c:pt idx="37">
                  <c:v>16195.1316258694</c:v>
                </c:pt>
                <c:pt idx="38">
                  <c:v>16195.1316153722</c:v>
                </c:pt>
                <c:pt idx="39">
                  <c:v>16195.1316100597</c:v>
                </c:pt>
                <c:pt idx="40">
                  <c:v>16195.131607371</c:v>
                </c:pt>
              </c:numCache>
            </c:numRef>
          </c:yVal>
          <c:smooth val="1"/>
        </c:ser>
        <c:axId val="19974985"/>
        <c:axId val="67180724"/>
      </c:scatterChart>
      <c:valAx>
        <c:axId val="19974985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dagen</a:t>
                </a:r>
              </a:p>
            </c:rich>
          </c:tx>
          <c:layout>
            <c:manualLayout>
              <c:xMode val="edge"/>
              <c:yMode val="edge"/>
              <c:x val="0.478734499942056"/>
              <c:y val="0.866204162537165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67180724"/>
        <c:crosses val="autoZero"/>
        <c:crossBetween val="midCat"/>
      </c:valAx>
      <c:valAx>
        <c:axId val="67180724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aantal</a:t>
                </a:r>
              </a:p>
            </c:rich>
          </c:tx>
          <c:layout>
            <c:manualLayout>
              <c:xMode val="edge"/>
              <c:yMode val="edge"/>
              <c:x val="0.0242785954340016"/>
              <c:y val="0.422058615319269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19974985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915152869248445"/>
          <c:y val="0.419014084507042"/>
          <c:w val="0.0727273803376248"/>
          <c:h val="0.151408450704225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920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125892040256176"/>
          <c:y val="0.0886434437836307"/>
          <c:w val="0.806129917657822"/>
          <c:h val="0.76564712546021"/>
        </c:manualLayout>
      </c:layout>
      <c:scatterChart>
        <c:scatterStyle val="lineMarker"/>
        <c:varyColors val="0"/>
        <c:ser>
          <c:idx val="0"/>
          <c:order val="0"/>
          <c:tx>
            <c:strRef>
              <c:f>"Modelvoorspellingen"</c:f>
              <c:strCache>
                <c:ptCount val="1"/>
                <c:pt idx="0">
                  <c:v>Modelvoorspellingen</c:v>
                </c:pt>
              </c:strCache>
            </c:strRef>
          </c:tx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</c:spPr>
          </c:marker>
          <c:dLbls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Gistcellen!$B$44:$B$62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Gistcellen!$C$44:$C$62</c:f>
              <c:numCache>
                <c:formatCode>General</c:formatCode>
                <c:ptCount val="19"/>
                <c:pt idx="0">
                  <c:v>11</c:v>
                </c:pt>
                <c:pt idx="1">
                  <c:v>12.1</c:v>
                </c:pt>
                <c:pt idx="2">
                  <c:v>13.3079648318043</c:v>
                </c:pt>
                <c:pt idx="3">
                  <c:v>14.6340649365727</c:v>
                </c:pt>
                <c:pt idx="4">
                  <c:v>16.0893397571007</c:v>
                </c:pt>
                <c:pt idx="5">
                  <c:v>17.685753225702</c:v>
                </c:pt>
                <c:pt idx="6">
                  <c:v>19.4362486428169</c:v>
                </c:pt>
                <c:pt idx="7">
                  <c:v>21.3548017905489</c:v>
                </c:pt>
                <c:pt idx="8">
                  <c:v>23.4564708473076</c:v>
                </c:pt>
                <c:pt idx="9">
                  <c:v>25.7574413501897</c:v>
                </c:pt>
                <c:pt idx="10">
                  <c:v>28.2750640891756</c:v>
                </c:pt>
                <c:pt idx="11">
                  <c:v>31.0278834118139</c:v>
                </c:pt>
                <c:pt idx="12">
                  <c:v>34.0356529714223</c:v>
                </c:pt>
                <c:pt idx="13">
                  <c:v>37.3193354718512</c:v>
                </c:pt>
                <c:pt idx="14">
                  <c:v>40.9010824578941</c:v>
                </c:pt>
                <c:pt idx="15">
                  <c:v>44.8041896885167</c:v>
                </c:pt>
                <c:pt idx="16">
                  <c:v>49.0530231333515</c:v>
                </c:pt>
                <c:pt idx="17">
                  <c:v>53.6729101830697</c:v>
                </c:pt>
                <c:pt idx="18">
                  <c:v>58.6899903029813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"waarnemingen"</c:f>
              <c:strCache>
                <c:ptCount val="1"/>
                <c:pt idx="0">
                  <c:v>waarnemingen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be4b48"/>
              </a:solidFill>
            </c:spPr>
          </c:marker>
          <c:dLbls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Gistcellen!$B$44:$B$62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Gistcellen!$F$44:$F$62</c:f>
              <c:numCache>
                <c:formatCode>General</c:formatCode>
                <c:ptCount val="19"/>
                <c:pt idx="0">
                  <c:v>11</c:v>
                </c:pt>
                <c:pt idx="1">
                  <c:v>15</c:v>
                </c:pt>
                <c:pt idx="2">
                  <c:v>30</c:v>
                </c:pt>
                <c:pt idx="3">
                  <c:v>50</c:v>
                </c:pt>
              </c:numCache>
            </c:numRef>
          </c:yVal>
          <c:smooth val="1"/>
        </c:ser>
        <c:axId val="39826346"/>
        <c:axId val="28617245"/>
      </c:scatterChart>
      <c:valAx>
        <c:axId val="3982634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28617245"/>
        <c:crosses val="autoZero"/>
        <c:crossBetween val="midCat"/>
      </c:valAx>
      <c:valAx>
        <c:axId val="28617245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39826346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800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nl-NL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nl-NL" sz="800" spc="-1" strike="noStrike">
                <a:solidFill>
                  <a:srgbClr val="000000"/>
                </a:solidFill>
                <a:latin typeface="Arial"/>
                <a:ea typeface="Arial"/>
              </a:rPr>
              <a:t>marktaandeel</a:t>
            </a:r>
          </a:p>
        </c:rich>
      </c:tx>
      <c:layout>
        <c:manualLayout>
          <c:xMode val="edge"/>
          <c:yMode val="edge"/>
          <c:x val="0.347719620446893"/>
          <c:y val="0.0330091059602649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75359657178"/>
          <c:y val="0.165252483443709"/>
          <c:w val="0.623446587082951"/>
          <c:h val="0.661009933774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"Heineken"</c:f>
              <c:strCache>
                <c:ptCount val="1"/>
                <c:pt idx="0">
                  <c:v>Heineken</c:v>
                </c:pt>
              </c:strCache>
            </c:strRef>
          </c:tx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diamond"/>
            <c:size val="4"/>
            <c:spPr>
              <a:solidFill>
                <a:srgbClr val="000080"/>
              </a:solidFill>
            </c:spPr>
          </c:marker>
          <c:dLbls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Marktaandeel!$B$18:$B$67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Marktaandeel!$C$18:$C$67</c:f>
              <c:numCache>
                <c:formatCode>General</c:formatCode>
                <c:ptCount val="5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"Amstel"</c:f>
              <c:strCache>
                <c:ptCount val="1"/>
                <c:pt idx="0">
                  <c:v>Amstel</c:v>
                </c:pt>
              </c:strCache>
            </c:strRef>
          </c:tx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diamond"/>
            <c:size val="4"/>
            <c:spPr>
              <a:solidFill>
                <a:srgbClr val="ff00ff"/>
              </a:solidFill>
            </c:spPr>
          </c:marker>
          <c:dLbls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Marktaandeel!$B$18:$B$67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Marktaandeel!$D$18:$D$67</c:f>
              <c:numCache>
                <c:formatCode>General</c:formatCode>
                <c:ptCount val="5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"Budweiser"</c:f>
              <c:strCache>
                <c:ptCount val="1"/>
                <c:pt idx="0">
                  <c:v>Budweiser</c:v>
                </c:pt>
              </c:strCache>
            </c:strRef>
          </c:tx>
          <c:spPr>
            <a:solidFill>
              <a:srgbClr val="ffff00"/>
            </a:solidFill>
            <a:ln w="12600">
              <a:solidFill>
                <a:srgbClr val="ffff00"/>
              </a:solidFill>
              <a:round/>
            </a:ln>
          </c:spPr>
          <c:marker>
            <c:symbol val="triangle"/>
            <c:size val="4"/>
            <c:spPr>
              <a:solidFill>
                <a:srgbClr val="ffff00"/>
              </a:solidFill>
            </c:spPr>
          </c:marker>
          <c:dLbls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Marktaandeel!$B$18:$B$67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Marktaandeel!$E$18:$E$67</c:f>
              <c:numCache>
                <c:formatCode>General</c:formatCode>
                <c:ptCount val="5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</c:numCache>
            </c:numRef>
          </c:yVal>
          <c:smooth val="1"/>
        </c:ser>
        <c:axId val="14091407"/>
        <c:axId val="34609874"/>
      </c:scatterChart>
      <c:valAx>
        <c:axId val="14091407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tijd (maanden)</a:t>
                </a:r>
              </a:p>
            </c:rich>
          </c:tx>
          <c:layout>
            <c:manualLayout>
              <c:xMode val="edge"/>
              <c:yMode val="edge"/>
              <c:x val="0.342883379247016"/>
              <c:y val="0.900662251655629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34609874"/>
        <c:crosses val="autoZero"/>
        <c:crossBetween val="midCat"/>
      </c:valAx>
      <c:valAx>
        <c:axId val="34609874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0.038322620140802"/>
              <c:y val="0.432222682119205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14091407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812951544119886"/>
          <c:y val="0.415979080522234"/>
          <c:w val="0.167866100555729"/>
          <c:h val="0.159780044174103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735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nl-NL" sz="1200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nl-NL" sz="1200" spc="-1" strike="noStrike">
                <a:solidFill>
                  <a:srgbClr val="000000"/>
                </a:solidFill>
                <a:latin typeface="Arial"/>
                <a:ea typeface="Arial"/>
              </a:rPr>
              <a:t>Besmettelijken = Zieken</a:t>
            </a:r>
          </a:p>
        </c:rich>
      </c:tx>
      <c:layout>
        <c:manualLayout>
          <c:xMode val="edge"/>
          <c:yMode val="edge"/>
          <c:x val="0.313005109150023"/>
          <c:y val="0.0511108678997483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302368787738"/>
          <c:y val="0.232351975484295"/>
          <c:w val="0.746771946121691"/>
          <c:h val="0.524351537703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CORONA!$C$12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CORONA!$B$13:$B$53</c:f>
              <c:numCache>
                <c:formatCode>General</c:formatCode>
                <c:ptCount val="4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  <c:pt idx="11">
                  <c:v>88</c:v>
                </c:pt>
                <c:pt idx="12">
                  <c:v>96</c:v>
                </c:pt>
                <c:pt idx="13">
                  <c:v>104</c:v>
                </c:pt>
                <c:pt idx="14">
                  <c:v>112</c:v>
                </c:pt>
                <c:pt idx="15">
                  <c:v>120</c:v>
                </c:pt>
                <c:pt idx="16">
                  <c:v>128</c:v>
                </c:pt>
                <c:pt idx="17">
                  <c:v>136</c:v>
                </c:pt>
                <c:pt idx="18">
                  <c:v>144</c:v>
                </c:pt>
                <c:pt idx="19">
                  <c:v>152</c:v>
                </c:pt>
                <c:pt idx="20">
                  <c:v>160</c:v>
                </c:pt>
                <c:pt idx="21">
                  <c:v>168</c:v>
                </c:pt>
                <c:pt idx="22">
                  <c:v>176</c:v>
                </c:pt>
                <c:pt idx="23">
                  <c:v>184</c:v>
                </c:pt>
                <c:pt idx="24">
                  <c:v>192</c:v>
                </c:pt>
                <c:pt idx="25">
                  <c:v>200</c:v>
                </c:pt>
                <c:pt idx="26">
                  <c:v>208</c:v>
                </c:pt>
                <c:pt idx="27">
                  <c:v>216</c:v>
                </c:pt>
                <c:pt idx="28">
                  <c:v>224</c:v>
                </c:pt>
                <c:pt idx="29">
                  <c:v>232</c:v>
                </c:pt>
                <c:pt idx="30">
                  <c:v>240</c:v>
                </c:pt>
                <c:pt idx="31">
                  <c:v>248</c:v>
                </c:pt>
                <c:pt idx="32">
                  <c:v>256</c:v>
                </c:pt>
                <c:pt idx="33">
                  <c:v>264</c:v>
                </c:pt>
                <c:pt idx="34">
                  <c:v>272</c:v>
                </c:pt>
                <c:pt idx="35">
                  <c:v>280</c:v>
                </c:pt>
                <c:pt idx="36">
                  <c:v>288</c:v>
                </c:pt>
                <c:pt idx="37">
                  <c:v>296</c:v>
                </c:pt>
                <c:pt idx="38">
                  <c:v>304</c:v>
                </c:pt>
                <c:pt idx="39">
                  <c:v>312</c:v>
                </c:pt>
                <c:pt idx="40">
                  <c:v>320</c:v>
                </c:pt>
              </c:numCache>
            </c:numRef>
          </c:xVal>
          <c:yVal>
            <c:numRef>
              <c:f>CORONA!$C$13:$C$53</c:f>
              <c:numCache>
                <c:formatCode>General</c:formatCode>
                <c:ptCount val="41"/>
                <c:pt idx="0">
                  <c:v>140000</c:v>
                </c:pt>
                <c:pt idx="1">
                  <c:v>210560</c:v>
                </c:pt>
                <c:pt idx="2">
                  <c:v>311677.659691938</c:v>
                </c:pt>
                <c:pt idx="3">
                  <c:v>450386.489550553</c:v>
                </c:pt>
                <c:pt idx="4">
                  <c:v>627911.686952185</c:v>
                </c:pt>
                <c:pt idx="5">
                  <c:v>830843.182368003</c:v>
                </c:pt>
                <c:pt idx="6">
                  <c:v>1021259.52384329</c:v>
                </c:pt>
                <c:pt idx="7">
                  <c:v>1137175.62390903</c:v>
                </c:pt>
                <c:pt idx="8">
                  <c:v>1119552.37256986</c:v>
                </c:pt>
                <c:pt idx="9">
                  <c:v>959785.077916188</c:v>
                </c:pt>
                <c:pt idx="10">
                  <c:v>717978.965475914</c:v>
                </c:pt>
                <c:pt idx="11">
                  <c:v>478344.319984221</c:v>
                </c:pt>
                <c:pt idx="12">
                  <c:v>292586.886142916</c:v>
                </c:pt>
                <c:pt idx="13">
                  <c:v>169192.266462328</c:v>
                </c:pt>
                <c:pt idx="14">
                  <c:v>94568.2750935012</c:v>
                </c:pt>
                <c:pt idx="15">
                  <c:v>51836.3061728719</c:v>
                </c:pt>
                <c:pt idx="16">
                  <c:v>28106.3595980885</c:v>
                </c:pt>
                <c:pt idx="17">
                  <c:v>15149.3913361516</c:v>
                </c:pt>
                <c:pt idx="18">
                  <c:v>8139.33123479955</c:v>
                </c:pt>
                <c:pt idx="19">
                  <c:v>4365.45776790952</c:v>
                </c:pt>
                <c:pt idx="20">
                  <c:v>2339.1966671417</c:v>
                </c:pt>
                <c:pt idx="21">
                  <c:v>1252.81510056361</c:v>
                </c:pt>
                <c:pt idx="22">
                  <c:v>670.797008422115</c:v>
                </c:pt>
                <c:pt idx="23">
                  <c:v>359.114611151733</c:v>
                </c:pt>
                <c:pt idx="24">
                  <c:v>192.239107753566</c:v>
                </c:pt>
                <c:pt idx="25">
                  <c:v>102.9040780803</c:v>
                </c:pt>
                <c:pt idx="26">
                  <c:v>55.0825312655714</c:v>
                </c:pt>
                <c:pt idx="27">
                  <c:v>29.4842500790275</c:v>
                </c:pt>
                <c:pt idx="28">
                  <c:v>15.7820548701162</c:v>
                </c:pt>
                <c:pt idx="29">
                  <c:v>8.44764293014596</c:v>
                </c:pt>
                <c:pt idx="30">
                  <c:v>4.52175226625285</c:v>
                </c:pt>
                <c:pt idx="31">
                  <c:v>2.42034659713596</c:v>
                </c:pt>
                <c:pt idx="32">
                  <c:v>1.2955319704333</c:v>
                </c:pt>
                <c:pt idx="33">
                  <c:v>0.693455484510683</c:v>
                </c:pt>
                <c:pt idx="34">
                  <c:v>0.37118376758031</c:v>
                </c:pt>
                <c:pt idx="35">
                  <c:v>0.198682368911372</c:v>
                </c:pt>
                <c:pt idx="36">
                  <c:v>0.106348082781721</c:v>
                </c:pt>
                <c:pt idx="37">
                  <c:v>0.0569246003887325</c:v>
                </c:pt>
                <c:pt idx="38">
                  <c:v>0.0304698496228462</c:v>
                </c:pt>
                <c:pt idx="39">
                  <c:v>0.0163094992966055</c:v>
                </c:pt>
                <c:pt idx="40">
                  <c:v>0.00872993367779365</c:v>
                </c:pt>
              </c:numCache>
            </c:numRef>
          </c:yVal>
          <c:smooth val="1"/>
        </c:ser>
        <c:axId val="80948885"/>
        <c:axId val="71422287"/>
      </c:scatterChart>
      <c:valAx>
        <c:axId val="80948885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dagen</a:t>
                </a:r>
              </a:p>
            </c:rich>
          </c:tx>
          <c:layout>
            <c:manualLayout>
              <c:xMode val="edge"/>
              <c:yMode val="edge"/>
              <c:x val="0.472642823966558"/>
              <c:y val="0.866148626463828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71422287"/>
        <c:crosses val="autoZero"/>
        <c:crossBetween val="midCat"/>
      </c:valAx>
      <c:valAx>
        <c:axId val="71422287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aantal</a:t>
                </a:r>
              </a:p>
            </c:rich>
          </c:tx>
          <c:layout>
            <c:manualLayout>
              <c:xMode val="edge"/>
              <c:yMode val="edge"/>
              <c:x val="0.0243381328379006"/>
              <c:y val="0.421910911677794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80948885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915152869248445"/>
          <c:y val="0.457746478873239"/>
          <c:w val="0.0727273803376248"/>
          <c:h val="0.0774647887323944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920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chart" Target="../charts/chart3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320400</xdr:colOff>
      <xdr:row>11</xdr:row>
      <xdr:rowOff>45720</xdr:rowOff>
    </xdr:from>
    <xdr:to>
      <xdr:col>19</xdr:col>
      <xdr:colOff>120600</xdr:colOff>
      <xdr:row>36</xdr:row>
      <xdr:rowOff>41760</xdr:rowOff>
    </xdr:to>
    <xdr:graphicFrame>
      <xdr:nvGraphicFramePr>
        <xdr:cNvPr id="0" name="Grafiek 10"/>
        <xdr:cNvGraphicFramePr/>
      </xdr:nvGraphicFramePr>
      <xdr:xfrm>
        <a:off x="3916800" y="3627000"/>
        <a:ext cx="6204960" cy="3818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304200</xdr:colOff>
      <xdr:row>34</xdr:row>
      <xdr:rowOff>113040</xdr:rowOff>
    </xdr:from>
    <xdr:to>
      <xdr:col>19</xdr:col>
      <xdr:colOff>111960</xdr:colOff>
      <xdr:row>51</xdr:row>
      <xdr:rowOff>64800</xdr:rowOff>
    </xdr:to>
    <xdr:graphicFrame>
      <xdr:nvGraphicFramePr>
        <xdr:cNvPr id="1" name="Grafiek 11"/>
        <xdr:cNvGraphicFramePr/>
      </xdr:nvGraphicFramePr>
      <xdr:xfrm>
        <a:off x="3900600" y="7212240"/>
        <a:ext cx="6212520" cy="2542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twoCell">
    <xdr:from>
      <xdr:col>7</xdr:col>
      <xdr:colOff>239760</xdr:colOff>
      <xdr:row>4</xdr:row>
      <xdr:rowOff>11880</xdr:rowOff>
    </xdr:from>
    <xdr:to>
      <xdr:col>10</xdr:col>
      <xdr:colOff>38520</xdr:colOff>
      <xdr:row>6</xdr:row>
      <xdr:rowOff>11160</xdr:rowOff>
    </xdr:to>
    <xdr:sp>
      <xdr:nvSpPr>
        <xdr:cNvPr id="2" name="CustomShape 1"/>
        <xdr:cNvSpPr/>
      </xdr:nvSpPr>
      <xdr:spPr>
        <a:xfrm flipH="1" flipV="1">
          <a:off x="3836160" y="1141920"/>
          <a:ext cx="1973160" cy="7614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7</xdr:col>
      <xdr:colOff>427320</xdr:colOff>
      <xdr:row>6</xdr:row>
      <xdr:rowOff>294480</xdr:rowOff>
    </xdr:from>
    <xdr:to>
      <xdr:col>8</xdr:col>
      <xdr:colOff>1114920</xdr:colOff>
      <xdr:row>7</xdr:row>
      <xdr:rowOff>179640</xdr:rowOff>
    </xdr:to>
    <xdr:sp>
      <xdr:nvSpPr>
        <xdr:cNvPr id="3" name="CustomShape 1"/>
        <xdr:cNvSpPr/>
      </xdr:nvSpPr>
      <xdr:spPr>
        <a:xfrm flipH="1" flipV="1">
          <a:off x="4023720" y="2186640"/>
          <a:ext cx="1240200" cy="2660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6</xdr:col>
      <xdr:colOff>552600</xdr:colOff>
      <xdr:row>4</xdr:row>
      <xdr:rowOff>304920</xdr:rowOff>
    </xdr:from>
    <xdr:to>
      <xdr:col>7</xdr:col>
      <xdr:colOff>332640</xdr:colOff>
      <xdr:row>6</xdr:row>
      <xdr:rowOff>218520</xdr:rowOff>
    </xdr:to>
    <xdr:sp>
      <xdr:nvSpPr>
        <xdr:cNvPr id="4" name="CustomShape 1"/>
        <xdr:cNvSpPr/>
      </xdr:nvSpPr>
      <xdr:spPr>
        <a:xfrm>
          <a:off x="3477960" y="1434960"/>
          <a:ext cx="451080" cy="6757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7</xdr:col>
      <xdr:colOff>475560</xdr:colOff>
      <xdr:row>8</xdr:row>
      <xdr:rowOff>285120</xdr:rowOff>
    </xdr:from>
    <xdr:to>
      <xdr:col>9</xdr:col>
      <xdr:colOff>132120</xdr:colOff>
      <xdr:row>9</xdr:row>
      <xdr:rowOff>141480</xdr:rowOff>
    </xdr:to>
    <xdr:sp>
      <xdr:nvSpPr>
        <xdr:cNvPr id="5" name="CustomShape 1"/>
        <xdr:cNvSpPr/>
      </xdr:nvSpPr>
      <xdr:spPr>
        <a:xfrm flipH="1" flipV="1">
          <a:off x="4071960" y="2939400"/>
          <a:ext cx="1325880" cy="2372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6</xdr:col>
      <xdr:colOff>466560</xdr:colOff>
      <xdr:row>4</xdr:row>
      <xdr:rowOff>343080</xdr:rowOff>
    </xdr:from>
    <xdr:to>
      <xdr:col>7</xdr:col>
      <xdr:colOff>284760</xdr:colOff>
      <xdr:row>8</xdr:row>
      <xdr:rowOff>75600</xdr:rowOff>
    </xdr:to>
    <xdr:sp>
      <xdr:nvSpPr>
        <xdr:cNvPr id="6" name="CustomShape 1"/>
        <xdr:cNvSpPr/>
      </xdr:nvSpPr>
      <xdr:spPr>
        <a:xfrm>
          <a:off x="3391920" y="1473120"/>
          <a:ext cx="489240" cy="1256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4a7ebb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2</xdr:row>
      <xdr:rowOff>0</xdr:rowOff>
    </xdr:from>
    <xdr:to>
      <xdr:col>12</xdr:col>
      <xdr:colOff>10800</xdr:colOff>
      <xdr:row>33</xdr:row>
      <xdr:rowOff>86760</xdr:rowOff>
    </xdr:to>
    <xdr:pic>
      <xdr:nvPicPr>
        <xdr:cNvPr id="7" name="Picture 1" descr="k005"/>
        <xdr:cNvPicPr/>
      </xdr:nvPicPr>
      <xdr:blipFill>
        <a:blip r:embed="rId1"/>
        <a:stretch/>
      </xdr:blipFill>
      <xdr:spPr>
        <a:xfrm>
          <a:off x="36000" y="342720"/>
          <a:ext cx="6480720" cy="507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104760</xdr:colOff>
      <xdr:row>41</xdr:row>
      <xdr:rowOff>35640</xdr:rowOff>
    </xdr:from>
    <xdr:to>
      <xdr:col>13</xdr:col>
      <xdr:colOff>580320</xdr:colOff>
      <xdr:row>57</xdr:row>
      <xdr:rowOff>113760</xdr:rowOff>
    </xdr:to>
    <xdr:graphicFrame>
      <xdr:nvGraphicFramePr>
        <xdr:cNvPr id="8" name="Chart 2"/>
        <xdr:cNvGraphicFramePr/>
      </xdr:nvGraphicFramePr>
      <xdr:xfrm>
        <a:off x="3386880" y="6652080"/>
        <a:ext cx="3934440" cy="2541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9</xdr:col>
      <xdr:colOff>0</xdr:colOff>
      <xdr:row>10</xdr:row>
      <xdr:rowOff>9360</xdr:rowOff>
    </xdr:from>
    <xdr:to>
      <xdr:col>9</xdr:col>
      <xdr:colOff>0</xdr:colOff>
      <xdr:row>14</xdr:row>
      <xdr:rowOff>165240</xdr:rowOff>
    </xdr:to>
    <xdr:sp>
      <xdr:nvSpPr>
        <xdr:cNvPr id="9" name="Line 1"/>
        <xdr:cNvSpPr/>
      </xdr:nvSpPr>
      <xdr:spPr>
        <a:xfrm>
          <a:off x="5811480" y="1622160"/>
          <a:ext cx="0" cy="80352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0</xdr:colOff>
      <xdr:row>10</xdr:row>
      <xdr:rowOff>0</xdr:rowOff>
    </xdr:from>
    <xdr:to>
      <xdr:col>13</xdr:col>
      <xdr:colOff>0</xdr:colOff>
      <xdr:row>14</xdr:row>
      <xdr:rowOff>161640</xdr:rowOff>
    </xdr:to>
    <xdr:sp>
      <xdr:nvSpPr>
        <xdr:cNvPr id="10" name="Line 1"/>
        <xdr:cNvSpPr/>
      </xdr:nvSpPr>
      <xdr:spPr>
        <a:xfrm>
          <a:off x="8282880" y="1612800"/>
          <a:ext cx="0" cy="8092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274320</xdr:colOff>
      <xdr:row>16</xdr:row>
      <xdr:rowOff>18360</xdr:rowOff>
    </xdr:from>
    <xdr:to>
      <xdr:col>13</xdr:col>
      <xdr:colOff>436320</xdr:colOff>
      <xdr:row>38</xdr:row>
      <xdr:rowOff>131400</xdr:rowOff>
    </xdr:to>
    <xdr:graphicFrame>
      <xdr:nvGraphicFramePr>
        <xdr:cNvPr id="11" name="Chart 3"/>
        <xdr:cNvGraphicFramePr/>
      </xdr:nvGraphicFramePr>
      <xdr:xfrm>
        <a:off x="2838960" y="2608920"/>
        <a:ext cx="5880240" cy="3478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73440</xdr:colOff>
      <xdr:row>11</xdr:row>
      <xdr:rowOff>66240</xdr:rowOff>
    </xdr:from>
    <xdr:to>
      <xdr:col>19</xdr:col>
      <xdr:colOff>280080</xdr:colOff>
      <xdr:row>32</xdr:row>
      <xdr:rowOff>142200</xdr:rowOff>
    </xdr:to>
    <xdr:graphicFrame>
      <xdr:nvGraphicFramePr>
        <xdr:cNvPr id="12" name="Grafiek 10"/>
        <xdr:cNvGraphicFramePr/>
      </xdr:nvGraphicFramePr>
      <xdr:xfrm>
        <a:off x="5592600" y="3177720"/>
        <a:ext cx="7750440" cy="3288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twoCell">
    <xdr:from>
      <xdr:col>13</xdr:col>
      <xdr:colOff>65160</xdr:colOff>
      <xdr:row>7</xdr:row>
      <xdr:rowOff>189360</xdr:rowOff>
    </xdr:from>
    <xdr:to>
      <xdr:col>18</xdr:col>
      <xdr:colOff>44640</xdr:colOff>
      <xdr:row>10</xdr:row>
      <xdr:rowOff>47160</xdr:rowOff>
    </xdr:to>
    <xdr:sp>
      <xdr:nvSpPr>
        <xdr:cNvPr id="13" name="CustomShape 1"/>
        <xdr:cNvSpPr/>
      </xdr:nvSpPr>
      <xdr:spPr>
        <a:xfrm flipH="1" flipV="1">
          <a:off x="8601840" y="2310120"/>
          <a:ext cx="3751560" cy="6832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11</xdr:col>
      <xdr:colOff>513000</xdr:colOff>
      <xdr:row>10</xdr:row>
      <xdr:rowOff>70920</xdr:rowOff>
    </xdr:from>
    <xdr:to>
      <xdr:col>14</xdr:col>
      <xdr:colOff>480600</xdr:colOff>
      <xdr:row>11</xdr:row>
      <xdr:rowOff>8640</xdr:rowOff>
    </xdr:to>
    <xdr:sp>
      <xdr:nvSpPr>
        <xdr:cNvPr id="14" name="CustomShape 1"/>
        <xdr:cNvSpPr/>
      </xdr:nvSpPr>
      <xdr:spPr>
        <a:xfrm flipH="1" flipV="1">
          <a:off x="7540920" y="3017160"/>
          <a:ext cx="2230920" cy="1029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6</xdr:col>
      <xdr:colOff>466920</xdr:colOff>
      <xdr:row>5</xdr:row>
      <xdr:rowOff>77400</xdr:rowOff>
    </xdr:from>
    <xdr:to>
      <xdr:col>7</xdr:col>
      <xdr:colOff>284760</xdr:colOff>
      <xdr:row>8</xdr:row>
      <xdr:rowOff>74880</xdr:rowOff>
    </xdr:to>
    <xdr:sp>
      <xdr:nvSpPr>
        <xdr:cNvPr id="15" name="CustomShape 1"/>
        <xdr:cNvSpPr/>
      </xdr:nvSpPr>
      <xdr:spPr>
        <a:xfrm>
          <a:off x="3783960" y="1550520"/>
          <a:ext cx="572400" cy="835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V1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3984375" defaultRowHeight="12" zeroHeight="false" outlineLevelRow="0" outlineLevelCol="0"/>
  <cols>
    <col collapsed="false" customWidth="true" hidden="false" outlineLevel="0" max="1" min="1" style="1" width="1"/>
    <col collapsed="false" customWidth="true" hidden="false" outlineLevel="0" max="2" min="2" style="1" width="4.83"/>
    <col collapsed="false" customWidth="true" hidden="false" outlineLevel="0" max="3" min="3" style="2" width="9.66"/>
    <col collapsed="false" customWidth="true" hidden="false" outlineLevel="0" max="4" min="4" style="2" width="6.16"/>
    <col collapsed="false" customWidth="true" hidden="false" outlineLevel="0" max="5" min="5" style="2" width="9.66"/>
    <col collapsed="false" customWidth="true" hidden="false" outlineLevel="0" max="6" min="6" style="2" width="10.16"/>
    <col collapsed="false" customWidth="true" hidden="false" outlineLevel="0" max="7" min="7" style="2" width="9.51"/>
    <col collapsed="false" customWidth="true" hidden="false" outlineLevel="0" max="8" min="8" style="2" width="7.83"/>
    <col collapsed="false" customWidth="true" hidden="false" outlineLevel="0" max="9" min="9" style="2" width="15.83"/>
    <col collapsed="false" customWidth="true" hidden="false" outlineLevel="0" max="10" min="10" style="2" width="7.15"/>
    <col collapsed="false" customWidth="true" hidden="false" outlineLevel="0" max="12" min="11" style="1" width="10.65"/>
    <col collapsed="false" customWidth="true" hidden="false" outlineLevel="0" max="13" min="13" style="1" width="8.16"/>
    <col collapsed="false" customWidth="false" hidden="true" outlineLevel="0" max="14" min="14" style="1" width="8.83"/>
    <col collapsed="false" customWidth="false" hidden="false" outlineLevel="0" max="15" min="15" style="1" width="8.83"/>
    <col collapsed="false" customWidth="true" hidden="false" outlineLevel="0" max="16" min="16" style="1" width="7.15"/>
    <col collapsed="false" customWidth="true" hidden="true" outlineLevel="0" max="17" min="17" style="1" width="3.5"/>
    <col collapsed="false" customWidth="true" hidden="false" outlineLevel="0" max="18" min="18" style="1" width="8"/>
    <col collapsed="false" customWidth="true" hidden="false" outlineLevel="0" max="19" min="19" style="1" width="6.5"/>
    <col collapsed="false" customWidth="true" hidden="false" outlineLevel="0" max="20" min="20" style="1" width="7.83"/>
    <col collapsed="false" customWidth="false" hidden="false" outlineLevel="0" max="1024" min="21" style="1" width="8.83"/>
  </cols>
  <sheetData>
    <row r="1" customFormat="false" ht="16" hidden="false" customHeight="false" outlineLevel="0" collapsed="false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</row>
    <row r="2" customFormat="false" ht="13" hidden="false" customHeight="false" outlineLevel="0" collapsed="false">
      <c r="B2" s="6" t="s">
        <v>1</v>
      </c>
      <c r="C2" s="7"/>
      <c r="D2" s="7"/>
      <c r="E2" s="7"/>
      <c r="F2" s="8"/>
      <c r="G2" s="9" t="s">
        <v>2</v>
      </c>
      <c r="H2" s="10"/>
      <c r="I2" s="9" t="s">
        <v>3</v>
      </c>
      <c r="J2" s="10"/>
      <c r="K2" s="11" t="s">
        <v>4</v>
      </c>
      <c r="L2" s="11"/>
      <c r="M2" s="11"/>
      <c r="N2" s="11"/>
      <c r="O2" s="12" t="s">
        <v>5</v>
      </c>
      <c r="P2" s="12"/>
      <c r="Q2" s="12"/>
      <c r="R2" s="12"/>
      <c r="S2" s="13"/>
    </row>
    <row r="3" s="14" customFormat="true" ht="30" hidden="false" customHeight="true" outlineLevel="0" collapsed="false">
      <c r="B3" s="15" t="s">
        <v>6</v>
      </c>
      <c r="F3" s="16" t="s">
        <v>7</v>
      </c>
      <c r="G3" s="15" t="n">
        <v>0</v>
      </c>
      <c r="H3" s="17" t="s">
        <v>8</v>
      </c>
      <c r="I3" s="18" t="s">
        <v>9</v>
      </c>
      <c r="J3" s="19"/>
      <c r="K3" s="20" t="s">
        <v>10</v>
      </c>
      <c r="L3" s="20"/>
      <c r="M3" s="20"/>
      <c r="N3" s="20"/>
      <c r="O3" s="21" t="s">
        <v>11</v>
      </c>
      <c r="P3" s="21"/>
      <c r="Q3" s="21"/>
      <c r="R3" s="22"/>
    </row>
    <row r="4" s="14" customFormat="true" ht="30" hidden="false" customHeight="true" outlineLevel="0" collapsed="false">
      <c r="B4" s="15" t="s">
        <v>12</v>
      </c>
      <c r="F4" s="16" t="s">
        <v>13</v>
      </c>
      <c r="G4" s="23" t="n">
        <f aca="false">+J6</f>
        <v>5</v>
      </c>
      <c r="H4" s="17" t="s">
        <v>8</v>
      </c>
      <c r="I4" s="18"/>
      <c r="J4" s="24" t="n">
        <v>0.5</v>
      </c>
      <c r="N4" s="25"/>
      <c r="O4" s="21"/>
      <c r="P4" s="21"/>
      <c r="Q4" s="21"/>
      <c r="R4" s="26" t="n">
        <f aca="false">+SUM(C13:C113)</f>
        <v>33404.868392629</v>
      </c>
      <c r="S4" s="27" t="n">
        <f aca="false">+R4*100/G5</f>
        <v>41.7560854907863</v>
      </c>
      <c r="T4" s="28" t="s">
        <v>14</v>
      </c>
      <c r="V4" s="15"/>
    </row>
    <row r="5" s="14" customFormat="true" ht="30" hidden="false" customHeight="true" outlineLevel="0" collapsed="false">
      <c r="B5" s="15" t="s">
        <v>15</v>
      </c>
      <c r="F5" s="29" t="s">
        <v>16</v>
      </c>
      <c r="G5" s="24" t="n">
        <v>80000</v>
      </c>
      <c r="H5" s="17"/>
      <c r="I5" s="18" t="s">
        <v>17</v>
      </c>
      <c r="J5" s="30"/>
      <c r="K5" s="31"/>
      <c r="L5" s="32"/>
      <c r="M5" s="32"/>
      <c r="N5" s="25"/>
      <c r="O5" s="21" t="s">
        <v>18</v>
      </c>
      <c r="P5" s="21"/>
      <c r="Q5" s="21"/>
      <c r="R5" s="33"/>
      <c r="S5" s="30"/>
    </row>
    <row r="6" s="14" customFormat="true" ht="30" hidden="false" customHeight="true" outlineLevel="0" collapsed="false">
      <c r="B6" s="15"/>
      <c r="F6" s="16"/>
      <c r="H6" s="17"/>
      <c r="I6" s="18"/>
      <c r="J6" s="34" t="n">
        <v>5</v>
      </c>
      <c r="K6" s="35"/>
      <c r="L6" s="35"/>
      <c r="M6" s="35"/>
      <c r="N6" s="35"/>
      <c r="O6" s="21"/>
      <c r="P6" s="21"/>
      <c r="Q6" s="21"/>
      <c r="R6" s="26" t="n">
        <f aca="false">MAX(C13:C113)</f>
        <v>4791.03867398459</v>
      </c>
      <c r="S6" s="36" t="n">
        <f aca="false">100*R6/G5</f>
        <v>5.98879834248074</v>
      </c>
      <c r="T6" s="28" t="s">
        <v>14</v>
      </c>
    </row>
    <row r="7" s="14" customFormat="true" ht="30" hidden="false" customHeight="true" outlineLevel="0" collapsed="false">
      <c r="B7" s="15" t="s">
        <v>19</v>
      </c>
      <c r="F7" s="16" t="s">
        <v>20</v>
      </c>
      <c r="H7" s="25" t="n">
        <f aca="false">+J8*G5/100</f>
        <v>800</v>
      </c>
      <c r="I7" s="18" t="s">
        <v>21</v>
      </c>
      <c r="J7" s="37"/>
      <c r="K7" s="38"/>
      <c r="L7" s="38"/>
      <c r="M7" s="38"/>
      <c r="N7" s="38"/>
      <c r="O7" s="39" t="s">
        <v>22</v>
      </c>
      <c r="P7" s="39"/>
      <c r="Q7" s="39"/>
      <c r="R7" s="33"/>
    </row>
    <row r="8" s="14" customFormat="true" ht="30" hidden="false" customHeight="true" outlineLevel="0" collapsed="false">
      <c r="B8" s="25"/>
      <c r="F8" s="30"/>
      <c r="G8" s="31"/>
      <c r="H8" s="17"/>
      <c r="I8" s="18"/>
      <c r="J8" s="24" t="n">
        <v>1</v>
      </c>
      <c r="K8" s="40"/>
      <c r="L8" s="40"/>
      <c r="M8" s="40"/>
      <c r="N8" s="40"/>
      <c r="O8" s="39"/>
      <c r="P8" s="39"/>
      <c r="Q8" s="39"/>
      <c r="R8" s="41" t="n">
        <f aca="false">MATCH(R6,C13:C113,0)*5-5</f>
        <v>30</v>
      </c>
    </row>
    <row r="9" s="14" customFormat="true" ht="30" hidden="false" customHeight="true" outlineLevel="0" collapsed="false">
      <c r="B9" s="15" t="s">
        <v>23</v>
      </c>
      <c r="C9" s="15"/>
      <c r="D9" s="15"/>
      <c r="E9" s="15"/>
      <c r="F9" s="42" t="s">
        <v>24</v>
      </c>
      <c r="G9" s="31"/>
      <c r="H9" s="43" t="n">
        <f aca="false">+G5*J10/100</f>
        <v>30400</v>
      </c>
      <c r="I9" s="18" t="s">
        <v>25</v>
      </c>
      <c r="J9" s="44"/>
      <c r="O9" s="45" t="s">
        <v>26</v>
      </c>
      <c r="P9" s="23"/>
      <c r="Q9" s="25"/>
    </row>
    <row r="10" s="14" customFormat="true" ht="30" hidden="false" customHeight="true" outlineLevel="0" collapsed="false">
      <c r="B10" s="46" t="s">
        <v>27</v>
      </c>
      <c r="C10" s="46"/>
      <c r="D10" s="46"/>
      <c r="E10" s="46"/>
      <c r="F10" s="47" t="s">
        <v>28</v>
      </c>
      <c r="G10" s="46"/>
      <c r="H10" s="48" t="n">
        <f aca="false">+G5-H7-H9</f>
        <v>48800</v>
      </c>
      <c r="I10" s="18"/>
      <c r="J10" s="49" t="n">
        <v>38</v>
      </c>
      <c r="K10" s="50" t="s">
        <v>29</v>
      </c>
      <c r="L10" s="50"/>
      <c r="M10" s="50"/>
      <c r="N10" s="50"/>
      <c r="O10" s="51"/>
      <c r="P10" s="52"/>
      <c r="Q10" s="52"/>
      <c r="R10" s="46"/>
    </row>
    <row r="11" customFormat="false" ht="13" hidden="false" customHeight="false" outlineLevel="0" collapsed="false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customFormat="false" ht="13" hidden="false" customHeight="false" outlineLevel="0" collapsed="false">
      <c r="B12" s="54" t="s">
        <v>30</v>
      </c>
      <c r="C12" s="55" t="s">
        <v>20</v>
      </c>
      <c r="D12" s="54" t="str">
        <f aca="false">+B12</f>
        <v>tijd t</v>
      </c>
      <c r="E12" s="56" t="s">
        <v>24</v>
      </c>
      <c r="F12" s="57" t="s">
        <v>28</v>
      </c>
      <c r="G12" s="58" t="s">
        <v>31</v>
      </c>
      <c r="H12" s="59"/>
      <c r="J12" s="59"/>
    </row>
    <row r="13" customFormat="false" ht="12" hidden="false" customHeight="false" outlineLevel="0" collapsed="false">
      <c r="B13" s="60" t="n">
        <f aca="false">$G$3</f>
        <v>0</v>
      </c>
      <c r="C13" s="61" t="n">
        <f aca="false">+H7</f>
        <v>800</v>
      </c>
      <c r="D13" s="60" t="n">
        <f aca="false">+B13</f>
        <v>0</v>
      </c>
      <c r="E13" s="62" t="n">
        <f aca="false">+H9</f>
        <v>30400</v>
      </c>
      <c r="F13" s="63" t="n">
        <f aca="false">+H10</f>
        <v>48800</v>
      </c>
      <c r="G13" s="63" t="n">
        <f aca="false">+E13+F13+C13</f>
        <v>80000</v>
      </c>
      <c r="H13" s="59"/>
      <c r="J13" s="59"/>
      <c r="Q13" s="64"/>
    </row>
    <row r="14" customFormat="false" ht="12" hidden="false" customHeight="false" outlineLevel="0" collapsed="false">
      <c r="B14" s="65" t="n">
        <f aca="false">+B13+J$6</f>
        <v>5</v>
      </c>
      <c r="C14" s="66" t="n">
        <f aca="false">+C13*J$4*J$6*F13/G$5</f>
        <v>1220</v>
      </c>
      <c r="D14" s="67" t="n">
        <f aca="false">+B14</f>
        <v>5</v>
      </c>
      <c r="E14" s="68" t="n">
        <f aca="false">E13+C13</f>
        <v>31200</v>
      </c>
      <c r="F14" s="65" t="n">
        <f aca="false">F13-C14</f>
        <v>47580</v>
      </c>
      <c r="G14" s="63" t="n">
        <f aca="false">+E14+F14+C14</f>
        <v>80000</v>
      </c>
      <c r="I14" s="69"/>
      <c r="Q14" s="64"/>
    </row>
    <row r="15" customFormat="false" ht="12" hidden="false" customHeight="false" outlineLevel="0" collapsed="false">
      <c r="B15" s="65" t="n">
        <f aca="false">+B14+J$6</f>
        <v>10</v>
      </c>
      <c r="C15" s="66" t="n">
        <f aca="false">+C14*J$4*J$6*F14/G$5</f>
        <v>1813.9875</v>
      </c>
      <c r="D15" s="67" t="n">
        <f aca="false">+B15</f>
        <v>10</v>
      </c>
      <c r="E15" s="68" t="n">
        <f aca="false">E14+C14</f>
        <v>32420</v>
      </c>
      <c r="F15" s="65" t="n">
        <f aca="false">F14-C15</f>
        <v>45766.0125</v>
      </c>
      <c r="G15" s="63" t="n">
        <f aca="false">+E15+F15+C15</f>
        <v>80000</v>
      </c>
      <c r="I15" s="69"/>
      <c r="Q15" s="64"/>
    </row>
    <row r="16" customFormat="false" ht="12" hidden="false" customHeight="false" outlineLevel="0" collapsed="false">
      <c r="B16" s="65" t="n">
        <f aca="false">+B15+J$6</f>
        <v>15</v>
      </c>
      <c r="C16" s="66" t="n">
        <f aca="false">+C15*J$4*J$6*F15/G$5</f>
        <v>2594.34295624512</v>
      </c>
      <c r="D16" s="67" t="n">
        <f aca="false">+B16</f>
        <v>15</v>
      </c>
      <c r="E16" s="68" t="n">
        <f aca="false">E15+C15</f>
        <v>34233.9875</v>
      </c>
      <c r="F16" s="65" t="n">
        <f aca="false">F15-C16</f>
        <v>43171.6695437549</v>
      </c>
      <c r="G16" s="63" t="n">
        <f aca="false">+E16+F16+C16</f>
        <v>80000</v>
      </c>
      <c r="I16" s="69"/>
      <c r="Q16" s="64"/>
      <c r="S16" s="70"/>
    </row>
    <row r="17" customFormat="false" ht="12" hidden="false" customHeight="false" outlineLevel="0" collapsed="false">
      <c r="B17" s="65" t="n">
        <f aca="false">+B16+J$6</f>
        <v>20</v>
      </c>
      <c r="C17" s="66" t="n">
        <f aca="false">+C16*J$4*J$6*F16/G$5</f>
        <v>3500.0661496932</v>
      </c>
      <c r="D17" s="67" t="n">
        <f aca="false">+B17</f>
        <v>20</v>
      </c>
      <c r="E17" s="68" t="n">
        <f aca="false">E16+C16</f>
        <v>36828.3304562451</v>
      </c>
      <c r="F17" s="65" t="n">
        <f aca="false">F16-C17</f>
        <v>39671.6033940617</v>
      </c>
      <c r="G17" s="63" t="n">
        <f aca="false">+E17+F17+C17</f>
        <v>80000</v>
      </c>
      <c r="I17" s="69"/>
      <c r="Q17" s="64"/>
      <c r="S17" s="70"/>
    </row>
    <row r="18" customFormat="false" ht="12" hidden="false" customHeight="false" outlineLevel="0" collapsed="false">
      <c r="B18" s="65" t="n">
        <f aca="false">+B17+J$6</f>
        <v>25</v>
      </c>
      <c r="C18" s="66" t="n">
        <f aca="false">+C17*J$4*J$6*F17/G$5</f>
        <v>4339.16362948778</v>
      </c>
      <c r="D18" s="67" t="n">
        <f aca="false">+B18</f>
        <v>25</v>
      </c>
      <c r="E18" s="68" t="n">
        <f aca="false">E17+C17</f>
        <v>40328.3966059383</v>
      </c>
      <c r="F18" s="65" t="n">
        <f aca="false">F17-C18</f>
        <v>35332.4397645739</v>
      </c>
      <c r="G18" s="63" t="n">
        <f aca="false">+E18+F18+C18</f>
        <v>80000</v>
      </c>
      <c r="Q18" s="64"/>
    </row>
    <row r="19" customFormat="false" ht="12" hidden="false" customHeight="false" outlineLevel="0" collapsed="false">
      <c r="B19" s="65" t="n">
        <f aca="false">+B18+J$6</f>
        <v>30</v>
      </c>
      <c r="C19" s="66" t="n">
        <f aca="false">+C18*J$4*J$6*F18/G$5</f>
        <v>4791.03867398459</v>
      </c>
      <c r="D19" s="67" t="n">
        <f aca="false">+B19</f>
        <v>30</v>
      </c>
      <c r="E19" s="68" t="n">
        <f aca="false">E18+C18</f>
        <v>44667.5602354261</v>
      </c>
      <c r="F19" s="65" t="n">
        <f aca="false">F18-C19</f>
        <v>30541.4010905893</v>
      </c>
      <c r="G19" s="63" t="n">
        <f aca="false">+E19+F19+C19</f>
        <v>80000</v>
      </c>
      <c r="Q19" s="64"/>
    </row>
    <row r="20" customFormat="false" ht="12" hidden="false" customHeight="false" outlineLevel="0" collapsed="false">
      <c r="B20" s="65" t="n">
        <f aca="false">+B19+J$6</f>
        <v>35</v>
      </c>
      <c r="C20" s="66" t="n">
        <f aca="false">+C19*J$4*J$6*F19/G$5</f>
        <v>4572.65730570901</v>
      </c>
      <c r="D20" s="67" t="n">
        <f aca="false">+B20</f>
        <v>35</v>
      </c>
      <c r="E20" s="68" t="n">
        <f aca="false">E19+C19</f>
        <v>49458.5989094107</v>
      </c>
      <c r="F20" s="65" t="n">
        <f aca="false">F19-C20</f>
        <v>25968.7437848803</v>
      </c>
      <c r="G20" s="63" t="n">
        <f aca="false">+E20+F20+C20</f>
        <v>80000</v>
      </c>
      <c r="Q20" s="64"/>
    </row>
    <row r="21" customFormat="false" ht="12" hidden="false" customHeight="false" outlineLevel="0" collapsed="false">
      <c r="B21" s="65" t="n">
        <f aca="false">+B20+J$6</f>
        <v>40</v>
      </c>
      <c r="C21" s="66" t="n">
        <f aca="false">+C20*J$4*J$6*F20/G$5</f>
        <v>3710.81768712558</v>
      </c>
      <c r="D21" s="67" t="n">
        <f aca="false">+B21</f>
        <v>40</v>
      </c>
      <c r="E21" s="68" t="n">
        <f aca="false">E20+C20</f>
        <v>54031.2562151197</v>
      </c>
      <c r="F21" s="65" t="n">
        <f aca="false">F20-C21</f>
        <v>22257.9260977547</v>
      </c>
      <c r="G21" s="63" t="n">
        <f aca="false">+E21+F21+C21</f>
        <v>80000</v>
      </c>
      <c r="Q21" s="64"/>
    </row>
    <row r="22" customFormat="false" ht="12" hidden="false" customHeight="false" outlineLevel="0" collapsed="false">
      <c r="B22" s="65" t="n">
        <f aca="false">+B21+J$6</f>
        <v>45</v>
      </c>
      <c r="C22" s="66" t="n">
        <f aca="false">+C21*J$4*J$6*F21/G$5</f>
        <v>2581.09705757132</v>
      </c>
      <c r="D22" s="67" t="n">
        <f aca="false">+B22</f>
        <v>45</v>
      </c>
      <c r="E22" s="68" t="n">
        <f aca="false">E21+C21</f>
        <v>57742.0739022453</v>
      </c>
      <c r="F22" s="65" t="n">
        <f aca="false">F21-C22</f>
        <v>19676.8290401834</v>
      </c>
      <c r="G22" s="63" t="n">
        <f aca="false">+E22+F22+C22</f>
        <v>80000</v>
      </c>
      <c r="Q22" s="64"/>
    </row>
    <row r="23" customFormat="false" ht="12" hidden="false" customHeight="false" outlineLevel="0" collapsed="false">
      <c r="B23" s="65" t="n">
        <f aca="false">+B22+J$6</f>
        <v>50</v>
      </c>
      <c r="C23" s="66" t="n">
        <f aca="false">+C22*J$4*J$6*F22/G$5</f>
        <v>1587.11892306098</v>
      </c>
      <c r="D23" s="67" t="n">
        <f aca="false">+B23</f>
        <v>50</v>
      </c>
      <c r="E23" s="68" t="n">
        <f aca="false">E22+C22</f>
        <v>60323.1709598166</v>
      </c>
      <c r="F23" s="65" t="n">
        <f aca="false">F22-C23</f>
        <v>18089.7101171224</v>
      </c>
      <c r="G23" s="63" t="n">
        <f aca="false">+E23+F23+C23</f>
        <v>80000</v>
      </c>
      <c r="Q23" s="64"/>
    </row>
    <row r="24" customFormat="false" ht="12" hidden="false" customHeight="false" outlineLevel="0" collapsed="false">
      <c r="B24" s="65" t="n">
        <f aca="false">+B23+J$6</f>
        <v>55</v>
      </c>
      <c r="C24" s="66" t="n">
        <f aca="false">+C23*J$4*J$6*F23/G$5</f>
        <v>897.203788736643</v>
      </c>
      <c r="D24" s="67" t="n">
        <f aca="false">+B24</f>
        <v>55</v>
      </c>
      <c r="E24" s="68" t="n">
        <f aca="false">E23+C23</f>
        <v>61910.2898828776</v>
      </c>
      <c r="F24" s="65" t="n">
        <f aca="false">F23-C24</f>
        <v>17192.5063283858</v>
      </c>
      <c r="G24" s="63" t="n">
        <f aca="false">+E24+F24+C24</f>
        <v>80000</v>
      </c>
      <c r="Q24" s="64"/>
    </row>
    <row r="25" customFormat="false" ht="12" hidden="false" customHeight="false" outlineLevel="0" collapsed="false">
      <c r="B25" s="65" t="n">
        <f aca="false">+B24+J$6</f>
        <v>60</v>
      </c>
      <c r="C25" s="66" t="n">
        <f aca="false">+C24*J$4*J$6*F24/G$5</f>
        <v>482.036931740826</v>
      </c>
      <c r="D25" s="67" t="n">
        <f aca="false">+B25</f>
        <v>60</v>
      </c>
      <c r="E25" s="68" t="n">
        <f aca="false">E24+C24</f>
        <v>62807.4936716142</v>
      </c>
      <c r="F25" s="65" t="n">
        <f aca="false">F24-C25</f>
        <v>16710.469396645</v>
      </c>
      <c r="G25" s="63" t="n">
        <f aca="false">+E25+F25+C25</f>
        <v>80000</v>
      </c>
      <c r="Q25" s="64"/>
    </row>
    <row r="26" customFormat="false" ht="12" hidden="false" customHeight="false" outlineLevel="0" collapsed="false">
      <c r="B26" s="65" t="n">
        <f aca="false">+B25+J$6</f>
        <v>65</v>
      </c>
      <c r="C26" s="66" t="n">
        <f aca="false">+C25*J$4*J$6*F25/G$5</f>
        <v>251.720731122116</v>
      </c>
      <c r="D26" s="67" t="n">
        <f aca="false">+B26</f>
        <v>65</v>
      </c>
      <c r="E26" s="68" t="n">
        <f aca="false">E25+C25</f>
        <v>63289.5306033551</v>
      </c>
      <c r="F26" s="65" t="n">
        <f aca="false">F25-C26</f>
        <v>16458.7486655228</v>
      </c>
      <c r="G26" s="63" t="n">
        <f aca="false">+E26+F26+C26</f>
        <v>80000</v>
      </c>
      <c r="Q26" s="64"/>
    </row>
    <row r="27" customFormat="false" ht="12" hidden="false" customHeight="false" outlineLevel="0" collapsed="false">
      <c r="B27" s="65" t="n">
        <f aca="false">+B26+J$6</f>
        <v>70</v>
      </c>
      <c r="C27" s="66" t="n">
        <f aca="false">+C26*J$4*J$6*F26/G$5</f>
        <v>129.469007732517</v>
      </c>
      <c r="D27" s="67" t="n">
        <f aca="false">+B27</f>
        <v>70</v>
      </c>
      <c r="E27" s="68" t="n">
        <f aca="false">E26+C26</f>
        <v>63541.2513344772</v>
      </c>
      <c r="F27" s="65" t="n">
        <f aca="false">F26-C27</f>
        <v>16329.2796577903</v>
      </c>
      <c r="G27" s="63" t="n">
        <f aca="false">+E27+F27+C27</f>
        <v>80000</v>
      </c>
      <c r="Q27" s="64"/>
    </row>
    <row r="28" customFormat="false" ht="12" hidden="false" customHeight="false" outlineLevel="0" collapsed="false">
      <c r="B28" s="65" t="n">
        <f aca="false">+B27+J$6</f>
        <v>75</v>
      </c>
      <c r="C28" s="66" t="n">
        <f aca="false">+C27*J$4*J$6*F27/G$5</f>
        <v>66.066738571278</v>
      </c>
      <c r="D28" s="67" t="n">
        <f aca="false">+B28</f>
        <v>75</v>
      </c>
      <c r="E28" s="68" t="n">
        <f aca="false">E27+C27</f>
        <v>63670.7203422097</v>
      </c>
      <c r="F28" s="65" t="n">
        <f aca="false">F27-C28</f>
        <v>16263.212919219</v>
      </c>
      <c r="G28" s="63" t="n">
        <f aca="false">+E28+F28+C28</f>
        <v>80000</v>
      </c>
      <c r="Q28" s="64"/>
    </row>
    <row r="29" customFormat="false" ht="12" hidden="false" customHeight="false" outlineLevel="0" collapsed="false">
      <c r="B29" s="65" t="n">
        <f aca="false">+B28+J$6</f>
        <v>80</v>
      </c>
      <c r="C29" s="66" t="n">
        <f aca="false">+C28*J$4*J$6*F28/G$5</f>
        <v>33.5767948832211</v>
      </c>
      <c r="D29" s="67" t="n">
        <f aca="false">+B29</f>
        <v>80</v>
      </c>
      <c r="E29" s="68" t="n">
        <f aca="false">E28+C28</f>
        <v>63736.787080781</v>
      </c>
      <c r="F29" s="65" t="n">
        <f aca="false">F28-C29</f>
        <v>16229.6361243358</v>
      </c>
      <c r="G29" s="63" t="n">
        <f aca="false">+E29+F29+C29</f>
        <v>80000</v>
      </c>
      <c r="Q29" s="64"/>
    </row>
    <row r="30" customFormat="false" ht="12" hidden="false" customHeight="false" outlineLevel="0" collapsed="false">
      <c r="B30" s="65" t="n">
        <f aca="false">+B29+J$6</f>
        <v>85</v>
      </c>
      <c r="C30" s="66" t="n">
        <f aca="false">+C29*J$4*J$6*F29/G$5</f>
        <v>17.0293488492543</v>
      </c>
      <c r="D30" s="67" t="n">
        <f aca="false">+B30</f>
        <v>85</v>
      </c>
      <c r="E30" s="68" t="n">
        <f aca="false">E29+C29</f>
        <v>63770.3638756642</v>
      </c>
      <c r="F30" s="65" t="n">
        <f aca="false">F29-C30</f>
        <v>16212.6067754866</v>
      </c>
      <c r="G30" s="63" t="n">
        <f aca="false">+E30+F30+C30</f>
        <v>80000</v>
      </c>
      <c r="Q30" s="64"/>
      <c r="S30" s="71"/>
    </row>
    <row r="31" customFormat="false" ht="12" hidden="false" customHeight="false" outlineLevel="0" collapsed="false">
      <c r="B31" s="65" t="n">
        <f aca="false">+B30+J$6</f>
        <v>90</v>
      </c>
      <c r="C31" s="66" t="n">
        <f aca="false">+C30*J$4*J$6*F30/G$5</f>
        <v>8.62781676673579</v>
      </c>
      <c r="D31" s="67" t="n">
        <f aca="false">+B31</f>
        <v>90</v>
      </c>
      <c r="E31" s="68" t="n">
        <f aca="false">E30+C30</f>
        <v>63787.3932245134</v>
      </c>
      <c r="F31" s="65" t="n">
        <f aca="false">F30-C31</f>
        <v>16203.9789587198</v>
      </c>
      <c r="G31" s="63" t="n">
        <f aca="false">+E31+F31+C31</f>
        <v>80000</v>
      </c>
      <c r="Q31" s="64"/>
    </row>
    <row r="32" customFormat="false" ht="12" hidden="false" customHeight="false" outlineLevel="0" collapsed="false">
      <c r="B32" s="65" t="n">
        <f aca="false">+B31+J$6</f>
        <v>95</v>
      </c>
      <c r="C32" s="66" t="n">
        <f aca="false">+C31*J$4*J$6*F31/G$5</f>
        <v>4.36890504212116</v>
      </c>
      <c r="D32" s="67" t="n">
        <f aca="false">+B32</f>
        <v>95</v>
      </c>
      <c r="E32" s="68" t="n">
        <f aca="false">E31+C31</f>
        <v>63796.0210412802</v>
      </c>
      <c r="F32" s="65" t="n">
        <f aca="false">F31-C32</f>
        <v>16199.6100536777</v>
      </c>
      <c r="G32" s="63" t="n">
        <f aca="false">+E32+F32+C32</f>
        <v>80000</v>
      </c>
      <c r="Q32" s="64"/>
    </row>
    <row r="33" customFormat="false" ht="12" hidden="false" customHeight="false" outlineLevel="0" collapsed="false">
      <c r="B33" s="65" t="n">
        <f aca="false">+B32+J$6</f>
        <v>100</v>
      </c>
      <c r="C33" s="66" t="n">
        <f aca="false">+C32*J$4*J$6*F32/G$5</f>
        <v>2.21170493887216</v>
      </c>
      <c r="D33" s="67" t="n">
        <f aca="false">+B33</f>
        <v>100</v>
      </c>
      <c r="E33" s="68" t="n">
        <f aca="false">E32+C32</f>
        <v>63800.3899463223</v>
      </c>
      <c r="F33" s="65" t="n">
        <f aca="false">F32-C33</f>
        <v>16197.3983487388</v>
      </c>
      <c r="G33" s="63" t="n">
        <f aca="false">+E33+F33+C33</f>
        <v>80000</v>
      </c>
      <c r="Q33" s="64"/>
    </row>
    <row r="34" customFormat="false" ht="12" hidden="false" customHeight="false" outlineLevel="0" collapsed="false">
      <c r="B34" s="65" t="n">
        <f aca="false">+B33+J$6</f>
        <v>105</v>
      </c>
      <c r="C34" s="66" t="n">
        <f aca="false">+C33*J$4*J$6*F33/G$5</f>
        <v>1.11949581014955</v>
      </c>
      <c r="D34" s="67" t="n">
        <f aca="false">+B34</f>
        <v>105</v>
      </c>
      <c r="E34" s="68" t="n">
        <f aca="false">E33+C33</f>
        <v>63802.6016512612</v>
      </c>
      <c r="F34" s="65" t="n">
        <f aca="false">F33-C34</f>
        <v>16196.2788529287</v>
      </c>
      <c r="G34" s="63" t="n">
        <f aca="false">+E34+F34+C34</f>
        <v>80000</v>
      </c>
      <c r="Q34" s="64"/>
    </row>
    <row r="35" customFormat="false" ht="12" hidden="false" customHeight="false" outlineLevel="0" collapsed="false">
      <c r="B35" s="65" t="n">
        <f aca="false">+B34+J$6</f>
        <v>110</v>
      </c>
      <c r="C35" s="66" t="n">
        <f aca="false">+C34*J$4*J$6*F34/G$5</f>
        <v>0.566614572370855</v>
      </c>
      <c r="D35" s="67" t="n">
        <f aca="false">+B35</f>
        <v>110</v>
      </c>
      <c r="E35" s="68" t="n">
        <f aca="false">E34+C34</f>
        <v>63803.7211470713</v>
      </c>
      <c r="F35" s="65" t="n">
        <f aca="false">F34-C35</f>
        <v>16195.7122383563</v>
      </c>
      <c r="G35" s="63" t="n">
        <f aca="false">+E35+F35+C35</f>
        <v>80000</v>
      </c>
      <c r="Q35" s="64"/>
    </row>
    <row r="36" customFormat="false" ht="12" hidden="false" customHeight="false" outlineLevel="0" collapsed="false">
      <c r="B36" s="65" t="n">
        <f aca="false">+B35+J$6</f>
        <v>115</v>
      </c>
      <c r="C36" s="66" t="n">
        <f aca="false">+C35*J$4*J$6*F35/G$5</f>
        <v>0.286772705130552</v>
      </c>
      <c r="D36" s="67" t="n">
        <f aca="false">+B36</f>
        <v>115</v>
      </c>
      <c r="E36" s="68" t="n">
        <f aca="false">E35+C35</f>
        <v>63804.2877616437</v>
      </c>
      <c r="F36" s="65" t="n">
        <f aca="false">F35-C36</f>
        <v>16195.4254656512</v>
      </c>
      <c r="G36" s="63" t="n">
        <f aca="false">+E36+F36+C36</f>
        <v>80000</v>
      </c>
      <c r="Q36" s="64"/>
    </row>
    <row r="37" customFormat="false" ht="12" hidden="false" customHeight="false" outlineLevel="0" collapsed="false">
      <c r="B37" s="65" t="n">
        <f aca="false">+B36+J$6</f>
        <v>120</v>
      </c>
      <c r="C37" s="66" t="n">
        <f aca="false">+C36*J$4*J$6*F36/G$5</f>
        <v>0.145137686610157</v>
      </c>
      <c r="D37" s="67" t="n">
        <f aca="false">+B37</f>
        <v>120</v>
      </c>
      <c r="E37" s="68" t="n">
        <f aca="false">E36+C36</f>
        <v>63804.5745343488</v>
      </c>
      <c r="F37" s="65" t="n">
        <f aca="false">F36-C37</f>
        <v>16195.2803279646</v>
      </c>
      <c r="G37" s="63" t="n">
        <f aca="false">+E37+F37+C37</f>
        <v>80000</v>
      </c>
      <c r="Q37" s="64"/>
    </row>
    <row r="38" customFormat="false" ht="12" hidden="false" customHeight="false" outlineLevel="0" collapsed="false">
      <c r="B38" s="65" t="n">
        <f aca="false">+B37+J$6</f>
        <v>125</v>
      </c>
      <c r="C38" s="66" t="n">
        <f aca="false">+C37*J$4*J$6*F37/G$5</f>
        <v>0.0734545475251177</v>
      </c>
      <c r="D38" s="67" t="n">
        <f aca="false">+B38</f>
        <v>125</v>
      </c>
      <c r="E38" s="68" t="n">
        <f aca="false">E37+C37</f>
        <v>63804.7196720354</v>
      </c>
      <c r="F38" s="65" t="n">
        <f aca="false">F37-C38</f>
        <v>16195.2068734171</v>
      </c>
      <c r="G38" s="63" t="n">
        <f aca="false">+E38+F38+C38</f>
        <v>80000</v>
      </c>
      <c r="Q38" s="64"/>
    </row>
    <row r="39" customFormat="false" ht="12" hidden="false" customHeight="false" outlineLevel="0" collapsed="false">
      <c r="B39" s="65" t="n">
        <f aca="false">+B38+J$6</f>
        <v>130</v>
      </c>
      <c r="C39" s="66" t="n">
        <f aca="false">+C38*J$4*J$6*F38/G$5</f>
        <v>0.0371753622800789</v>
      </c>
      <c r="D39" s="67" t="n">
        <f aca="false">+B39</f>
        <v>130</v>
      </c>
      <c r="E39" s="68" t="n">
        <f aca="false">E38+C38</f>
        <v>63804.793126583</v>
      </c>
      <c r="F39" s="65" t="n">
        <f aca="false">F38-C39</f>
        <v>16195.1696980548</v>
      </c>
      <c r="G39" s="63" t="n">
        <f aca="false">+E39+F39+C39</f>
        <v>80000</v>
      </c>
      <c r="Q39" s="64"/>
    </row>
    <row r="40" customFormat="false" ht="12" hidden="false" customHeight="false" outlineLevel="0" collapsed="false">
      <c r="B40" s="65" t="n">
        <f aca="false">+B39+J$6</f>
        <v>135</v>
      </c>
      <c r="C40" s="66" t="n">
        <f aca="false">+C39*J$4*J$6*F39/G$5</f>
        <v>0.0188144156472669</v>
      </c>
      <c r="D40" s="67" t="n">
        <f aca="false">+B40</f>
        <v>135</v>
      </c>
      <c r="E40" s="68" t="n">
        <f aca="false">E39+C39</f>
        <v>63804.8303019452</v>
      </c>
      <c r="F40" s="65" t="n">
        <f aca="false">F39-C40</f>
        <v>16195.1508836391</v>
      </c>
      <c r="G40" s="63" t="n">
        <f aca="false">+E40+F40+C40</f>
        <v>80000</v>
      </c>
      <c r="Q40" s="64"/>
    </row>
    <row r="41" customFormat="false" ht="12" hidden="false" customHeight="false" outlineLevel="0" collapsed="false">
      <c r="B41" s="65" t="n">
        <f aca="false">+B40+J$6</f>
        <v>140</v>
      </c>
      <c r="C41" s="66" t="n">
        <f aca="false">+C40*J$4*J$6*F40/G$5</f>
        <v>0.00952194688109341</v>
      </c>
      <c r="D41" s="67" t="n">
        <f aca="false">+B41</f>
        <v>140</v>
      </c>
      <c r="E41" s="68" t="n">
        <f aca="false">E40+C40</f>
        <v>63804.8491163609</v>
      </c>
      <c r="F41" s="65" t="n">
        <f aca="false">F40-C41</f>
        <v>16195.1413616922</v>
      </c>
      <c r="G41" s="63" t="n">
        <f aca="false">+E41+F41+C41</f>
        <v>80000</v>
      </c>
      <c r="Q41" s="64"/>
    </row>
    <row r="42" customFormat="false" ht="12" hidden="false" customHeight="false" outlineLevel="0" collapsed="false">
      <c r="B42" s="65" t="n">
        <f aca="false">+B41+J$6</f>
        <v>145</v>
      </c>
      <c r="C42" s="66" t="n">
        <f aca="false">+C41*J$4*J$6*F41/G$5</f>
        <v>0.00481903986805726</v>
      </c>
      <c r="D42" s="67" t="n">
        <f aca="false">+B42</f>
        <v>145</v>
      </c>
      <c r="E42" s="68" t="n">
        <f aca="false">E41+C41</f>
        <v>63804.8586383078</v>
      </c>
      <c r="F42" s="65" t="n">
        <f aca="false">F41-C42</f>
        <v>16195.1365426524</v>
      </c>
      <c r="G42" s="63" t="n">
        <f aca="false">+E42+F42+C42</f>
        <v>80000</v>
      </c>
      <c r="Q42" s="64"/>
    </row>
    <row r="43" customFormat="false" ht="12" hidden="false" customHeight="false" outlineLevel="0" collapsed="false">
      <c r="B43" s="65" t="n">
        <f aca="false">+B42+J$6</f>
        <v>150</v>
      </c>
      <c r="C43" s="66" t="n">
        <f aca="false">+C42*J$4*J$6*F42/G$5</f>
        <v>0.00243890652086477</v>
      </c>
      <c r="D43" s="67" t="n">
        <f aca="false">+B43</f>
        <v>150</v>
      </c>
      <c r="E43" s="68" t="n">
        <f aca="false">E42+C42</f>
        <v>63804.8634573476</v>
      </c>
      <c r="F43" s="65" t="n">
        <f aca="false">F42-C43</f>
        <v>16195.1341037459</v>
      </c>
      <c r="G43" s="63" t="n">
        <f aca="false">+E43+F43+C43</f>
        <v>80000</v>
      </c>
      <c r="Q43" s="64"/>
    </row>
    <row r="44" customFormat="false" ht="12" hidden="false" customHeight="false" outlineLevel="0" collapsed="false">
      <c r="B44" s="65" t="n">
        <f aca="false">+B43+J$6</f>
        <v>155</v>
      </c>
      <c r="C44" s="66" t="n">
        <f aca="false">+C43*J$4*J$6*F43/G$5</f>
        <v>0.00123432556787204</v>
      </c>
      <c r="D44" s="67" t="n">
        <f aca="false">+B44</f>
        <v>155</v>
      </c>
      <c r="E44" s="68" t="n">
        <f aca="false">E43+C43</f>
        <v>63804.8658962541</v>
      </c>
      <c r="F44" s="65" t="n">
        <f aca="false">F43-C44</f>
        <v>16195.1328694203</v>
      </c>
      <c r="G44" s="63" t="n">
        <f aca="false">+E44+F44+C44</f>
        <v>80000</v>
      </c>
      <c r="Q44" s="64"/>
    </row>
    <row r="45" customFormat="false" ht="12" hidden="false" customHeight="false" outlineLevel="0" collapsed="false">
      <c r="B45" s="65" t="n">
        <f aca="false">+B44+J$6</f>
        <v>160</v>
      </c>
      <c r="C45" s="66" t="n">
        <f aca="false">+C44*J$4*J$6*F44/G$5</f>
        <v>0.000624689580494073</v>
      </c>
      <c r="D45" s="67" t="n">
        <f aca="false">+B45</f>
        <v>160</v>
      </c>
      <c r="E45" s="68" t="n">
        <f aca="false">E44+C44</f>
        <v>63804.8671305797</v>
      </c>
      <c r="F45" s="65" t="n">
        <f aca="false">F44-C45</f>
        <v>16195.1322447307</v>
      </c>
      <c r="G45" s="63" t="n">
        <f aca="false">+E45+F45+C45</f>
        <v>80000</v>
      </c>
      <c r="Q45" s="64"/>
    </row>
    <row r="46" customFormat="false" ht="12" hidden="false" customHeight="false" outlineLevel="0" collapsed="false">
      <c r="B46" s="65" t="n">
        <f aca="false">+B45+J$6</f>
        <v>165</v>
      </c>
      <c r="C46" s="66" t="n">
        <f aca="false">+C45*J$4*J$6*F45/G$5</f>
        <v>0.000316154074000214</v>
      </c>
      <c r="D46" s="67" t="n">
        <f aca="false">+B46</f>
        <v>165</v>
      </c>
      <c r="E46" s="68" t="n">
        <f aca="false">E45+C45</f>
        <v>63804.8677552693</v>
      </c>
      <c r="F46" s="65" t="n">
        <f aca="false">F45-C46</f>
        <v>16195.1319285766</v>
      </c>
      <c r="G46" s="63" t="n">
        <f aca="false">+E46+F46+C46</f>
        <v>80000</v>
      </c>
      <c r="Q46" s="64"/>
    </row>
    <row r="47" customFormat="false" ht="12" hidden="false" customHeight="false" outlineLevel="0" collapsed="false">
      <c r="B47" s="65" t="n">
        <f aca="false">+B46+J$6</f>
        <v>170</v>
      </c>
      <c r="C47" s="66" t="n">
        <f aca="false">+C46*J$4*J$6*F46/G$5</f>
        <v>0.000160004904318452</v>
      </c>
      <c r="D47" s="67" t="n">
        <f aca="false">+B47</f>
        <v>170</v>
      </c>
      <c r="E47" s="68" t="n">
        <f aca="false">E46+C46</f>
        <v>63804.8680714234</v>
      </c>
      <c r="F47" s="65" t="n">
        <f aca="false">F46-C47</f>
        <v>16195.1317685717</v>
      </c>
      <c r="G47" s="63" t="n">
        <f aca="false">+E47+F47+C47</f>
        <v>80000</v>
      </c>
      <c r="Q47" s="64"/>
    </row>
    <row r="48" customFormat="false" ht="12" hidden="false" customHeight="false" outlineLevel="0" collapsed="false">
      <c r="B48" s="65" t="n">
        <f aca="false">+B47+J$6</f>
        <v>175</v>
      </c>
      <c r="C48" s="66" t="n">
        <f aca="false">+C47*J$4*J$6*F47/G$5</f>
        <v>8.09781409079698E-005</v>
      </c>
      <c r="D48" s="67" t="n">
        <f aca="false">+B48</f>
        <v>175</v>
      </c>
      <c r="E48" s="68" t="n">
        <f aca="false">E47+C47</f>
        <v>63804.8682314283</v>
      </c>
      <c r="F48" s="65" t="n">
        <f aca="false">F47-C48</f>
        <v>16195.1316875936</v>
      </c>
      <c r="G48" s="63" t="n">
        <f aca="false">+E48+F48+C48</f>
        <v>80000</v>
      </c>
      <c r="Q48" s="64"/>
    </row>
    <row r="49" customFormat="false" ht="12" hidden="false" customHeight="false" outlineLevel="0" collapsed="false">
      <c r="B49" s="65" t="n">
        <f aca="false">+B48+J$6</f>
        <v>180</v>
      </c>
      <c r="C49" s="66" t="n">
        <f aca="false">+C48*J$4*J$6*F48/G$5</f>
        <v>4.09828642444088E-005</v>
      </c>
      <c r="D49" s="67" t="n">
        <f aca="false">+B49</f>
        <v>180</v>
      </c>
      <c r="E49" s="68" t="n">
        <f aca="false">E48+C48</f>
        <v>63804.8683124064</v>
      </c>
      <c r="F49" s="65" t="n">
        <f aca="false">F48-C49</f>
        <v>16195.1316466107</v>
      </c>
      <c r="G49" s="63" t="n">
        <f aca="false">+E49+F49+C49</f>
        <v>80000</v>
      </c>
      <c r="Q49" s="64"/>
    </row>
    <row r="50" customFormat="false" ht="12" hidden="false" customHeight="false" outlineLevel="0" collapsed="false">
      <c r="B50" s="65" t="n">
        <f aca="false">+B49+J$6</f>
        <v>185</v>
      </c>
      <c r="C50" s="66" t="n">
        <f aca="false">+C49*J$4*J$6*F49/G$5</f>
        <v>2.0741340052918E-005</v>
      </c>
      <c r="D50" s="67" t="n">
        <f aca="false">+B50</f>
        <v>185</v>
      </c>
      <c r="E50" s="68" t="n">
        <f aca="false">E49+C49</f>
        <v>63804.8683533893</v>
      </c>
      <c r="F50" s="65" t="n">
        <f aca="false">F49-C50</f>
        <v>16195.1316258694</v>
      </c>
      <c r="G50" s="63" t="n">
        <f aca="false">+E50+F50+C50</f>
        <v>80000</v>
      </c>
      <c r="Q50" s="64"/>
    </row>
    <row r="51" customFormat="false" ht="12" hidden="false" customHeight="false" outlineLevel="0" collapsed="false">
      <c r="B51" s="65" t="n">
        <f aca="false">+B50+J$6</f>
        <v>190</v>
      </c>
      <c r="C51" s="66" t="n">
        <f aca="false">+C50*J$4*J$6*F50/G$5</f>
        <v>1.04971478829351E-005</v>
      </c>
      <c r="D51" s="67" t="n">
        <f aca="false">+B51</f>
        <v>190</v>
      </c>
      <c r="E51" s="68" t="n">
        <f aca="false">E50+C50</f>
        <v>63804.8683741306</v>
      </c>
      <c r="F51" s="65" t="n">
        <f aca="false">F50-C51</f>
        <v>16195.1316153722</v>
      </c>
      <c r="G51" s="63" t="n">
        <f aca="false">+E51+F51+C51</f>
        <v>80000</v>
      </c>
      <c r="Q51" s="64"/>
    </row>
    <row r="52" customFormat="false" ht="12" hidden="false" customHeight="false" outlineLevel="0" collapsed="false">
      <c r="B52" s="65" t="n">
        <f aca="false">+B51+J$6</f>
        <v>195</v>
      </c>
      <c r="C52" s="66" t="n">
        <f aca="false">+C51*J$4*J$6*F51/G$5</f>
        <v>5.3125841109425E-006</v>
      </c>
      <c r="D52" s="67" t="n">
        <f aca="false">+B52</f>
        <v>195</v>
      </c>
      <c r="E52" s="68" t="n">
        <f aca="false">E51+C51</f>
        <v>63804.8683846278</v>
      </c>
      <c r="F52" s="65" t="n">
        <f aca="false">F51-C52</f>
        <v>16195.1316100597</v>
      </c>
      <c r="G52" s="63" t="n">
        <f aca="false">+E52+F52+C52</f>
        <v>80000</v>
      </c>
      <c r="Q52" s="64"/>
    </row>
    <row r="53" customFormat="false" ht="12" hidden="false" customHeight="false" outlineLevel="0" collapsed="false">
      <c r="B53" s="65" t="n">
        <f aca="false">+B52+J$6</f>
        <v>200</v>
      </c>
      <c r="C53" s="66" t="n">
        <f aca="false">+C52*J$4*J$6*F52/G$5</f>
        <v>2.68868746456955E-006</v>
      </c>
      <c r="D53" s="67" t="n">
        <f aca="false">+B53</f>
        <v>200</v>
      </c>
      <c r="E53" s="68" t="n">
        <f aca="false">E52+C52</f>
        <v>63804.8683899403</v>
      </c>
      <c r="F53" s="65" t="n">
        <f aca="false">F52-C53</f>
        <v>16195.131607371</v>
      </c>
      <c r="G53" s="63" t="n">
        <f aca="false">+E53+F53+C53</f>
        <v>80000</v>
      </c>
      <c r="Q53" s="64"/>
    </row>
    <row r="54" customFormat="false" ht="12" hidden="false" customHeight="false" outlineLevel="0" collapsed="false">
      <c r="B54" s="65"/>
      <c r="C54" s="66"/>
      <c r="D54" s="67"/>
      <c r="E54" s="68"/>
      <c r="F54" s="65"/>
      <c r="G54" s="63"/>
      <c r="I54" s="45"/>
      <c r="Q54" s="64"/>
    </row>
    <row r="55" customFormat="false" ht="12" hidden="false" customHeight="false" outlineLevel="0" collapsed="false">
      <c r="B55" s="65"/>
      <c r="C55" s="66"/>
      <c r="D55" s="67"/>
      <c r="E55" s="68"/>
      <c r="F55" s="65"/>
      <c r="G55" s="63"/>
      <c r="Q55" s="64"/>
    </row>
    <row r="56" customFormat="false" ht="12" hidden="false" customHeight="false" outlineLevel="0" collapsed="false">
      <c r="B56" s="65"/>
      <c r="C56" s="66"/>
      <c r="D56" s="67"/>
      <c r="E56" s="68"/>
      <c r="F56" s="65"/>
      <c r="G56" s="63"/>
      <c r="Q56" s="64"/>
    </row>
    <row r="57" customFormat="false" ht="12" hidden="false" customHeight="false" outlineLevel="0" collapsed="false">
      <c r="B57" s="65"/>
      <c r="C57" s="66"/>
      <c r="D57" s="67"/>
      <c r="E57" s="68"/>
      <c r="F57" s="65"/>
      <c r="G57" s="63"/>
      <c r="Q57" s="64"/>
    </row>
    <row r="58" customFormat="false" ht="12" hidden="false" customHeight="false" outlineLevel="0" collapsed="false">
      <c r="B58" s="65"/>
      <c r="C58" s="66"/>
      <c r="D58" s="67"/>
      <c r="E58" s="68"/>
      <c r="F58" s="65"/>
      <c r="G58" s="63"/>
      <c r="Q58" s="64"/>
    </row>
    <row r="59" customFormat="false" ht="12" hidden="false" customHeight="false" outlineLevel="0" collapsed="false">
      <c r="B59" s="65"/>
      <c r="C59" s="66"/>
      <c r="D59" s="67"/>
      <c r="E59" s="68"/>
      <c r="F59" s="65"/>
      <c r="G59" s="63"/>
      <c r="Q59" s="64"/>
    </row>
    <row r="60" customFormat="false" ht="12" hidden="false" customHeight="false" outlineLevel="0" collapsed="false">
      <c r="B60" s="65"/>
      <c r="C60" s="66"/>
      <c r="D60" s="67"/>
      <c r="E60" s="68"/>
      <c r="F60" s="65"/>
      <c r="G60" s="63"/>
      <c r="Q60" s="64"/>
    </row>
    <row r="61" customFormat="false" ht="12" hidden="false" customHeight="false" outlineLevel="0" collapsed="false">
      <c r="B61" s="65"/>
      <c r="C61" s="66"/>
      <c r="D61" s="67"/>
      <c r="E61" s="68"/>
      <c r="F61" s="65"/>
      <c r="G61" s="63"/>
      <c r="Q61" s="64"/>
    </row>
    <row r="62" customFormat="false" ht="12" hidden="false" customHeight="false" outlineLevel="0" collapsed="false">
      <c r="B62" s="65"/>
      <c r="C62" s="66"/>
      <c r="D62" s="67"/>
      <c r="E62" s="68"/>
      <c r="F62" s="65"/>
      <c r="G62" s="63"/>
      <c r="Q62" s="64"/>
    </row>
    <row r="63" customFormat="false" ht="12" hidden="false" customHeight="false" outlineLevel="0" collapsed="false">
      <c r="B63" s="65"/>
      <c r="C63" s="66"/>
      <c r="D63" s="67"/>
      <c r="E63" s="68"/>
      <c r="F63" s="65"/>
      <c r="G63" s="63"/>
      <c r="Q63" s="64"/>
    </row>
    <row r="64" customFormat="false" ht="12" hidden="false" customHeight="false" outlineLevel="0" collapsed="false">
      <c r="B64" s="65"/>
      <c r="C64" s="66"/>
      <c r="D64" s="67"/>
      <c r="E64" s="68"/>
      <c r="F64" s="65"/>
      <c r="G64" s="63"/>
      <c r="Q64" s="64"/>
    </row>
    <row r="65" customFormat="false" ht="12" hidden="false" customHeight="false" outlineLevel="0" collapsed="false">
      <c r="B65" s="65"/>
      <c r="C65" s="66"/>
      <c r="D65" s="67"/>
      <c r="E65" s="68"/>
      <c r="F65" s="65"/>
      <c r="G65" s="63"/>
      <c r="Q65" s="64"/>
    </row>
    <row r="66" customFormat="false" ht="12" hidden="false" customHeight="false" outlineLevel="0" collapsed="false">
      <c r="B66" s="65"/>
      <c r="C66" s="66"/>
      <c r="D66" s="67"/>
      <c r="E66" s="68"/>
      <c r="F66" s="65"/>
      <c r="G66" s="63"/>
      <c r="Q66" s="64"/>
    </row>
    <row r="67" customFormat="false" ht="12" hidden="false" customHeight="false" outlineLevel="0" collapsed="false">
      <c r="B67" s="65"/>
      <c r="C67" s="66"/>
      <c r="D67" s="67"/>
      <c r="E67" s="68"/>
      <c r="F67" s="65"/>
      <c r="G67" s="63"/>
      <c r="Q67" s="64"/>
    </row>
    <row r="68" customFormat="false" ht="12" hidden="false" customHeight="false" outlineLevel="0" collapsed="false">
      <c r="B68" s="65"/>
      <c r="C68" s="66"/>
      <c r="D68" s="67"/>
      <c r="E68" s="68"/>
      <c r="F68" s="65"/>
      <c r="G68" s="63"/>
      <c r="Q68" s="64"/>
    </row>
    <row r="69" customFormat="false" ht="12" hidden="false" customHeight="false" outlineLevel="0" collapsed="false">
      <c r="B69" s="65"/>
      <c r="C69" s="66"/>
      <c r="D69" s="67"/>
      <c r="E69" s="68"/>
      <c r="F69" s="65"/>
      <c r="G69" s="63"/>
      <c r="Q69" s="64"/>
    </row>
    <row r="70" customFormat="false" ht="12" hidden="false" customHeight="false" outlineLevel="0" collapsed="false">
      <c r="B70" s="65"/>
      <c r="C70" s="66"/>
      <c r="D70" s="67"/>
      <c r="E70" s="68"/>
      <c r="F70" s="65"/>
      <c r="G70" s="63"/>
      <c r="Q70" s="64"/>
    </row>
    <row r="71" customFormat="false" ht="12" hidden="false" customHeight="false" outlineLevel="0" collapsed="false">
      <c r="B71" s="65"/>
      <c r="C71" s="66"/>
      <c r="D71" s="67"/>
      <c r="E71" s="68"/>
      <c r="F71" s="65"/>
      <c r="G71" s="63"/>
      <c r="Q71" s="64"/>
    </row>
    <row r="72" customFormat="false" ht="12" hidden="false" customHeight="false" outlineLevel="0" collapsed="false">
      <c r="B72" s="65"/>
      <c r="C72" s="66"/>
      <c r="D72" s="67"/>
      <c r="E72" s="68"/>
      <c r="F72" s="65"/>
      <c r="G72" s="63"/>
      <c r="Q72" s="64"/>
    </row>
    <row r="73" customFormat="false" ht="12" hidden="false" customHeight="false" outlineLevel="0" collapsed="false">
      <c r="B73" s="65"/>
      <c r="C73" s="66"/>
      <c r="D73" s="67"/>
      <c r="E73" s="68"/>
      <c r="F73" s="65"/>
      <c r="G73" s="63"/>
      <c r="Q73" s="64"/>
    </row>
    <row r="74" customFormat="false" ht="12" hidden="false" customHeight="false" outlineLevel="0" collapsed="false">
      <c r="B74" s="65"/>
      <c r="C74" s="66"/>
      <c r="D74" s="67"/>
      <c r="E74" s="68"/>
      <c r="F74" s="65"/>
      <c r="G74" s="63"/>
      <c r="Q74" s="64"/>
    </row>
    <row r="75" customFormat="false" ht="12" hidden="false" customHeight="false" outlineLevel="0" collapsed="false">
      <c r="B75" s="65"/>
      <c r="C75" s="66"/>
      <c r="D75" s="67"/>
      <c r="E75" s="68"/>
      <c r="F75" s="65"/>
      <c r="G75" s="63"/>
      <c r="Q75" s="64"/>
    </row>
    <row r="76" customFormat="false" ht="12" hidden="false" customHeight="false" outlineLevel="0" collapsed="false">
      <c r="B76" s="65"/>
      <c r="C76" s="66"/>
      <c r="D76" s="67"/>
      <c r="E76" s="68"/>
      <c r="F76" s="65"/>
      <c r="G76" s="63"/>
      <c r="Q76" s="64"/>
    </row>
    <row r="77" customFormat="false" ht="12" hidden="false" customHeight="false" outlineLevel="0" collapsed="false">
      <c r="B77" s="65"/>
      <c r="C77" s="66"/>
      <c r="D77" s="67"/>
      <c r="E77" s="68"/>
      <c r="F77" s="65"/>
      <c r="G77" s="63"/>
      <c r="Q77" s="64"/>
    </row>
    <row r="78" customFormat="false" ht="12" hidden="false" customHeight="false" outlineLevel="0" collapsed="false">
      <c r="B78" s="65"/>
      <c r="C78" s="66"/>
      <c r="D78" s="67"/>
      <c r="E78" s="68"/>
      <c r="F78" s="65"/>
      <c r="G78" s="63"/>
      <c r="Q78" s="64"/>
    </row>
    <row r="79" customFormat="false" ht="12" hidden="false" customHeight="false" outlineLevel="0" collapsed="false">
      <c r="B79" s="65"/>
      <c r="C79" s="66"/>
      <c r="D79" s="67"/>
      <c r="E79" s="68"/>
      <c r="F79" s="65"/>
      <c r="G79" s="63"/>
      <c r="Q79" s="64"/>
    </row>
    <row r="80" customFormat="false" ht="12" hidden="false" customHeight="false" outlineLevel="0" collapsed="false">
      <c r="B80" s="65"/>
      <c r="C80" s="66"/>
      <c r="D80" s="67"/>
      <c r="E80" s="68"/>
      <c r="F80" s="65"/>
      <c r="G80" s="63"/>
      <c r="Q80" s="64"/>
    </row>
    <row r="81" customFormat="false" ht="12" hidden="false" customHeight="false" outlineLevel="0" collapsed="false">
      <c r="B81" s="65"/>
      <c r="C81" s="66"/>
      <c r="D81" s="67"/>
      <c r="E81" s="68"/>
      <c r="F81" s="65"/>
      <c r="G81" s="63"/>
      <c r="Q81" s="64"/>
    </row>
    <row r="82" customFormat="false" ht="12" hidden="false" customHeight="false" outlineLevel="0" collapsed="false">
      <c r="B82" s="65"/>
      <c r="C82" s="66"/>
      <c r="D82" s="67"/>
      <c r="E82" s="68"/>
      <c r="F82" s="65"/>
      <c r="G82" s="63"/>
      <c r="Q82" s="64"/>
    </row>
    <row r="83" customFormat="false" ht="12" hidden="false" customHeight="false" outlineLevel="0" collapsed="false">
      <c r="B83" s="65"/>
      <c r="C83" s="66"/>
      <c r="D83" s="67"/>
      <c r="E83" s="68"/>
      <c r="F83" s="65"/>
      <c r="G83" s="63"/>
      <c r="Q83" s="64"/>
    </row>
    <row r="84" customFormat="false" ht="12" hidden="false" customHeight="false" outlineLevel="0" collapsed="false">
      <c r="B84" s="65"/>
      <c r="C84" s="66"/>
      <c r="D84" s="67"/>
      <c r="E84" s="68"/>
      <c r="F84" s="65"/>
      <c r="G84" s="63"/>
      <c r="Q84" s="64"/>
    </row>
    <row r="85" customFormat="false" ht="12" hidden="false" customHeight="false" outlineLevel="0" collapsed="false">
      <c r="B85" s="65"/>
      <c r="C85" s="66"/>
      <c r="D85" s="67"/>
      <c r="E85" s="68"/>
      <c r="F85" s="65"/>
      <c r="G85" s="63"/>
      <c r="Q85" s="64"/>
    </row>
    <row r="86" customFormat="false" ht="12" hidden="false" customHeight="false" outlineLevel="0" collapsed="false">
      <c r="B86" s="65"/>
      <c r="C86" s="66"/>
      <c r="D86" s="67"/>
      <c r="E86" s="68"/>
      <c r="F86" s="65"/>
      <c r="G86" s="63"/>
      <c r="Q86" s="64"/>
    </row>
    <row r="87" customFormat="false" ht="12" hidden="false" customHeight="false" outlineLevel="0" collapsed="false">
      <c r="B87" s="65"/>
      <c r="C87" s="66"/>
      <c r="D87" s="67"/>
      <c r="E87" s="68"/>
      <c r="F87" s="65"/>
      <c r="G87" s="63"/>
      <c r="Q87" s="64"/>
    </row>
    <row r="88" customFormat="false" ht="12" hidden="false" customHeight="false" outlineLevel="0" collapsed="false">
      <c r="B88" s="65"/>
      <c r="C88" s="66"/>
      <c r="D88" s="67"/>
      <c r="E88" s="68"/>
      <c r="F88" s="65"/>
      <c r="G88" s="63"/>
      <c r="Q88" s="64"/>
    </row>
    <row r="89" customFormat="false" ht="12" hidden="false" customHeight="false" outlineLevel="0" collapsed="false">
      <c r="B89" s="65"/>
      <c r="C89" s="66"/>
      <c r="D89" s="67"/>
      <c r="E89" s="68"/>
      <c r="F89" s="65"/>
      <c r="G89" s="63"/>
      <c r="Q89" s="64"/>
    </row>
    <row r="90" customFormat="false" ht="12" hidden="false" customHeight="false" outlineLevel="0" collapsed="false">
      <c r="B90" s="65"/>
      <c r="C90" s="66"/>
      <c r="D90" s="67"/>
      <c r="E90" s="68"/>
      <c r="F90" s="65"/>
      <c r="G90" s="63"/>
      <c r="Q90" s="64"/>
    </row>
    <row r="91" customFormat="false" ht="12" hidden="false" customHeight="false" outlineLevel="0" collapsed="false">
      <c r="B91" s="65"/>
      <c r="C91" s="66"/>
      <c r="D91" s="67"/>
      <c r="E91" s="68"/>
      <c r="F91" s="65"/>
      <c r="G91" s="63"/>
      <c r="Q91" s="64"/>
    </row>
    <row r="92" customFormat="false" ht="12" hidden="false" customHeight="false" outlineLevel="0" collapsed="false">
      <c r="B92" s="65"/>
      <c r="C92" s="66"/>
      <c r="D92" s="67"/>
      <c r="E92" s="68"/>
      <c r="F92" s="65"/>
      <c r="G92" s="63"/>
      <c r="Q92" s="64"/>
    </row>
    <row r="93" customFormat="false" ht="12" hidden="false" customHeight="false" outlineLevel="0" collapsed="false">
      <c r="B93" s="65"/>
      <c r="C93" s="66"/>
      <c r="D93" s="67"/>
      <c r="E93" s="68"/>
      <c r="F93" s="65"/>
      <c r="G93" s="63"/>
      <c r="Q93" s="64"/>
    </row>
    <row r="94" customFormat="false" ht="12" hidden="false" customHeight="false" outlineLevel="0" collapsed="false">
      <c r="B94" s="65"/>
      <c r="C94" s="66"/>
      <c r="D94" s="67"/>
      <c r="E94" s="68"/>
      <c r="F94" s="65"/>
      <c r="G94" s="63"/>
      <c r="Q94" s="64"/>
    </row>
    <row r="95" customFormat="false" ht="12" hidden="false" customHeight="false" outlineLevel="0" collapsed="false">
      <c r="B95" s="65"/>
      <c r="C95" s="66"/>
      <c r="D95" s="67"/>
      <c r="E95" s="68"/>
      <c r="F95" s="65"/>
      <c r="G95" s="63"/>
      <c r="Q95" s="64"/>
    </row>
    <row r="96" customFormat="false" ht="12" hidden="false" customHeight="false" outlineLevel="0" collapsed="false">
      <c r="B96" s="65"/>
      <c r="C96" s="66"/>
      <c r="D96" s="67"/>
      <c r="E96" s="68"/>
      <c r="F96" s="65"/>
      <c r="G96" s="63"/>
      <c r="Q96" s="64"/>
    </row>
    <row r="97" customFormat="false" ht="12" hidden="false" customHeight="false" outlineLevel="0" collapsed="false">
      <c r="B97" s="65"/>
      <c r="C97" s="66"/>
      <c r="D97" s="67"/>
      <c r="E97" s="68"/>
      <c r="F97" s="65"/>
      <c r="G97" s="63"/>
      <c r="Q97" s="64"/>
    </row>
    <row r="98" customFormat="false" ht="12" hidden="false" customHeight="false" outlineLevel="0" collapsed="false">
      <c r="B98" s="65"/>
      <c r="C98" s="66"/>
      <c r="D98" s="67"/>
      <c r="E98" s="68"/>
      <c r="F98" s="65"/>
      <c r="G98" s="63"/>
      <c r="Q98" s="64"/>
    </row>
    <row r="99" customFormat="false" ht="12" hidden="false" customHeight="false" outlineLevel="0" collapsed="false">
      <c r="B99" s="65"/>
      <c r="C99" s="66"/>
      <c r="D99" s="67"/>
      <c r="E99" s="68"/>
      <c r="F99" s="65"/>
      <c r="G99" s="63"/>
      <c r="Q99" s="64"/>
    </row>
    <row r="100" customFormat="false" ht="12" hidden="false" customHeight="false" outlineLevel="0" collapsed="false">
      <c r="B100" s="65"/>
      <c r="C100" s="66"/>
      <c r="D100" s="67"/>
      <c r="E100" s="68"/>
      <c r="F100" s="65"/>
      <c r="G100" s="63"/>
      <c r="Q100" s="64"/>
    </row>
    <row r="101" customFormat="false" ht="12" hidden="false" customHeight="false" outlineLevel="0" collapsed="false">
      <c r="B101" s="65"/>
      <c r="C101" s="66"/>
      <c r="D101" s="67"/>
      <c r="E101" s="68"/>
      <c r="F101" s="65"/>
      <c r="G101" s="63"/>
      <c r="Q101" s="64"/>
    </row>
    <row r="102" customFormat="false" ht="12" hidden="false" customHeight="false" outlineLevel="0" collapsed="false">
      <c r="B102" s="65"/>
      <c r="C102" s="66"/>
      <c r="D102" s="67"/>
      <c r="E102" s="68"/>
      <c r="F102" s="65"/>
      <c r="G102" s="63"/>
      <c r="Q102" s="64"/>
    </row>
    <row r="103" customFormat="false" ht="12" hidden="false" customHeight="false" outlineLevel="0" collapsed="false">
      <c r="B103" s="65"/>
      <c r="C103" s="66"/>
      <c r="D103" s="67"/>
      <c r="E103" s="68"/>
      <c r="F103" s="65"/>
      <c r="G103" s="63"/>
      <c r="Q103" s="64"/>
    </row>
    <row r="104" customFormat="false" ht="12" hidden="false" customHeight="false" outlineLevel="0" collapsed="false">
      <c r="B104" s="65"/>
      <c r="C104" s="66"/>
      <c r="D104" s="67"/>
      <c r="E104" s="68"/>
      <c r="F104" s="65"/>
      <c r="G104" s="63"/>
      <c r="Q104" s="64"/>
    </row>
    <row r="105" customFormat="false" ht="12" hidden="false" customHeight="false" outlineLevel="0" collapsed="false">
      <c r="B105" s="65"/>
      <c r="C105" s="66"/>
      <c r="D105" s="67"/>
      <c r="E105" s="68"/>
      <c r="F105" s="65"/>
      <c r="G105" s="63"/>
      <c r="Q105" s="64"/>
    </row>
    <row r="106" customFormat="false" ht="12" hidden="false" customHeight="false" outlineLevel="0" collapsed="false">
      <c r="B106" s="65"/>
      <c r="C106" s="66"/>
      <c r="D106" s="67"/>
      <c r="E106" s="68"/>
      <c r="F106" s="65"/>
      <c r="G106" s="63"/>
      <c r="Q106" s="64"/>
    </row>
    <row r="107" customFormat="false" ht="12" hidden="false" customHeight="false" outlineLevel="0" collapsed="false">
      <c r="B107" s="65"/>
      <c r="C107" s="66"/>
      <c r="D107" s="67"/>
      <c r="E107" s="68"/>
      <c r="F107" s="65"/>
      <c r="G107" s="63"/>
      <c r="Q107" s="64"/>
    </row>
    <row r="108" customFormat="false" ht="12" hidden="false" customHeight="false" outlineLevel="0" collapsed="false">
      <c r="B108" s="65"/>
      <c r="C108" s="66"/>
      <c r="D108" s="67"/>
      <c r="E108" s="68"/>
      <c r="F108" s="65"/>
      <c r="G108" s="63"/>
      <c r="Q108" s="64"/>
    </row>
    <row r="109" customFormat="false" ht="12" hidden="false" customHeight="false" outlineLevel="0" collapsed="false">
      <c r="B109" s="65"/>
      <c r="C109" s="66"/>
      <c r="D109" s="67"/>
      <c r="E109" s="68"/>
      <c r="F109" s="65"/>
      <c r="G109" s="63"/>
      <c r="Q109" s="64"/>
    </row>
    <row r="110" customFormat="false" ht="12" hidden="false" customHeight="false" outlineLevel="0" collapsed="false">
      <c r="B110" s="65"/>
      <c r="C110" s="66"/>
      <c r="D110" s="67"/>
      <c r="E110" s="68"/>
      <c r="F110" s="65"/>
      <c r="G110" s="63"/>
      <c r="Q110" s="64"/>
    </row>
    <row r="111" customFormat="false" ht="12" hidden="false" customHeight="false" outlineLevel="0" collapsed="false">
      <c r="B111" s="65"/>
      <c r="C111" s="66"/>
      <c r="D111" s="67"/>
      <c r="E111" s="68"/>
      <c r="F111" s="65"/>
      <c r="G111" s="63"/>
      <c r="Q111" s="64"/>
    </row>
    <row r="112" customFormat="false" ht="12" hidden="false" customHeight="false" outlineLevel="0" collapsed="false">
      <c r="B112" s="65"/>
      <c r="C112" s="66"/>
      <c r="D112" s="67"/>
      <c r="E112" s="68"/>
      <c r="F112" s="65"/>
      <c r="G112" s="63"/>
      <c r="Q112" s="64"/>
    </row>
    <row r="113" customFormat="false" ht="12" hidden="false" customHeight="false" outlineLevel="0" collapsed="false">
      <c r="B113" s="65"/>
      <c r="C113" s="66"/>
      <c r="D113" s="67"/>
      <c r="E113" s="68"/>
      <c r="F113" s="65"/>
      <c r="G113" s="63"/>
      <c r="Q113" s="64"/>
    </row>
  </sheetData>
  <sheetProtection sheet="true" objects="true" scenarios="true"/>
  <mergeCells count="17">
    <mergeCell ref="B1:R1"/>
    <mergeCell ref="K2:N2"/>
    <mergeCell ref="O2:R2"/>
    <mergeCell ref="I3:I4"/>
    <mergeCell ref="K3:N3"/>
    <mergeCell ref="O3:Q4"/>
    <mergeCell ref="I5:I6"/>
    <mergeCell ref="L5:M5"/>
    <mergeCell ref="O5:Q6"/>
    <mergeCell ref="K6:N6"/>
    <mergeCell ref="I7:I8"/>
    <mergeCell ref="K7:N7"/>
    <mergeCell ref="O7:Q8"/>
    <mergeCell ref="K8:N8"/>
    <mergeCell ref="I9:I10"/>
    <mergeCell ref="K10:N10"/>
    <mergeCell ref="B11:R11"/>
  </mergeCells>
  <printOptions headings="false" gridLines="false" gridLinesSet="true" horizontalCentered="false" verticalCentered="false"/>
  <pageMargins left="0.75" right="0.75" top="1" bottom="1" header="0.5" footer="0.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72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ColWidth="8.84765625" defaultRowHeight="12" zeroHeight="false" outlineLevelRow="0" outlineLevelCol="0"/>
  <cols>
    <col collapsed="false" customWidth="true" hidden="false" outlineLevel="0" max="1" min="1" style="0" width="0.52"/>
    <col collapsed="false" customWidth="true" hidden="false" outlineLevel="0" max="6" min="6" style="0" width="10.65"/>
    <col collapsed="false" customWidth="true" hidden="false" outlineLevel="0" max="10" min="10" style="0" width="14.35"/>
    <col collapsed="false" customWidth="true" hidden="false" outlineLevel="0" max="11" min="11" style="0" width="2.5"/>
    <col collapsed="false" customWidth="true" hidden="false" outlineLevel="0" max="12" min="12" style="0" width="2.33"/>
    <col collapsed="false" customWidth="true" hidden="false" outlineLevel="0" max="13" min="13" style="0" width="3.33"/>
    <col collapsed="false" customWidth="true" hidden="false" outlineLevel="0" max="19" min="19" style="0" width="12.5"/>
  </cols>
  <sheetData>
    <row r="1" customFormat="false" ht="15" hidden="false" customHeight="false" outlineLevel="0" collapsed="false">
      <c r="A1" s="72"/>
      <c r="B1" s="73" t="s">
        <v>32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1"/>
    </row>
    <row r="2" customFormat="false" ht="12" hidden="false" customHeight="false" outlineLevel="0" collapsed="false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1"/>
    </row>
    <row r="3" customFormat="false" ht="12" hidden="false" customHeight="false" outlineLevel="0" collapsed="false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4" t="s">
        <v>33</v>
      </c>
      <c r="N3" s="75"/>
      <c r="O3" s="75"/>
      <c r="P3" s="75"/>
      <c r="Q3" s="75"/>
      <c r="R3" s="75"/>
      <c r="S3" s="75"/>
      <c r="T3" s="13"/>
    </row>
    <row r="4" customFormat="false" ht="12" hidden="false" customHeight="false" outlineLevel="0" collapsed="false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6" t="s">
        <v>34</v>
      </c>
      <c r="N4" s="77" t="s">
        <v>35</v>
      </c>
      <c r="O4" s="78"/>
      <c r="P4" s="78"/>
      <c r="Q4" s="78"/>
      <c r="R4" s="78"/>
      <c r="S4" s="79"/>
      <c r="T4" s="13"/>
    </row>
    <row r="5" customFormat="false" ht="12" hidden="false" customHeight="false" outlineLevel="0" collapsed="false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80"/>
      <c r="N5" s="81" t="s">
        <v>36</v>
      </c>
      <c r="O5" s="82"/>
      <c r="P5" s="82"/>
      <c r="Q5" s="82"/>
      <c r="R5" s="82"/>
      <c r="S5" s="83"/>
      <c r="T5" s="13"/>
    </row>
    <row r="6" customFormat="false" ht="12" hidden="false" customHeight="false" outlineLevel="0" collapsed="false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80" t="s">
        <v>34</v>
      </c>
      <c r="N6" s="81" t="s">
        <v>37</v>
      </c>
      <c r="O6" s="82"/>
      <c r="P6" s="82"/>
      <c r="Q6" s="82"/>
      <c r="R6" s="82"/>
      <c r="S6" s="83"/>
      <c r="T6" s="13"/>
    </row>
    <row r="7" customFormat="false" ht="12" hidden="false" customHeight="false" outlineLevel="0" collapsed="false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80" t="s">
        <v>34</v>
      </c>
      <c r="N7" s="81" t="s">
        <v>38</v>
      </c>
      <c r="O7" s="82"/>
      <c r="P7" s="82"/>
      <c r="Q7" s="82"/>
      <c r="R7" s="82"/>
      <c r="S7" s="84"/>
      <c r="T7" s="13"/>
    </row>
    <row r="8" customFormat="false" ht="12" hidden="false" customHeight="false" outlineLevel="0" collapsed="false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85"/>
      <c r="N8" s="86"/>
      <c r="O8" s="87"/>
      <c r="P8" s="87"/>
      <c r="Q8" s="87"/>
      <c r="R8" s="87"/>
      <c r="S8" s="88"/>
      <c r="T8" s="13"/>
    </row>
    <row r="9" customFormat="false" ht="12" hidden="false" customHeight="false" outlineLevel="0" collapsed="false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89"/>
      <c r="O9" s="89"/>
      <c r="P9" s="89"/>
      <c r="Q9" s="89"/>
      <c r="R9" s="89"/>
      <c r="S9" s="89"/>
      <c r="T9" s="13"/>
    </row>
    <row r="10" customFormat="false" ht="12" hidden="false" customHeight="false" outlineLevel="0" collapsed="false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89"/>
      <c r="O10" s="89"/>
      <c r="P10" s="89"/>
      <c r="Q10" s="89"/>
      <c r="R10" s="89"/>
      <c r="S10" s="89"/>
      <c r="T10" s="13"/>
    </row>
    <row r="11" customFormat="false" ht="12" hidden="false" customHeight="false" outlineLevel="0" collapsed="false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89"/>
      <c r="O11" s="89"/>
      <c r="P11" s="89"/>
      <c r="Q11" s="89"/>
      <c r="R11" s="89"/>
      <c r="S11" s="89"/>
      <c r="T11" s="13"/>
    </row>
    <row r="12" customFormat="false" ht="12" hidden="false" customHeight="false" outlineLevel="0" collapsed="false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89"/>
      <c r="O12" s="89"/>
      <c r="P12" s="89"/>
      <c r="Q12" s="89"/>
      <c r="R12" s="89"/>
      <c r="S12" s="89"/>
      <c r="T12" s="13"/>
    </row>
    <row r="13" customFormat="false" ht="12" hidden="false" customHeight="false" outlineLevel="0" collapsed="false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89"/>
      <c r="O13" s="89"/>
      <c r="P13" s="89"/>
      <c r="Q13" s="89"/>
      <c r="R13" s="89"/>
      <c r="S13" s="89"/>
      <c r="T13" s="13"/>
    </row>
    <row r="14" customFormat="false" ht="12" hidden="false" customHeight="false" outlineLevel="0" collapsed="false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89"/>
      <c r="O14" s="89"/>
      <c r="P14" s="89"/>
      <c r="Q14" s="89"/>
      <c r="R14" s="89"/>
      <c r="S14" s="89"/>
      <c r="T14" s="13"/>
    </row>
    <row r="15" customFormat="false" ht="12" hidden="false" customHeight="false" outlineLevel="0" collapsed="false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1"/>
    </row>
    <row r="16" customFormat="false" ht="12" hidden="false" customHeight="false" outlineLevel="0" collapsed="false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1"/>
    </row>
    <row r="17" customFormat="false" ht="12" hidden="false" customHeight="false" outlineLevel="0" collapsed="false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1"/>
    </row>
    <row r="18" customFormat="false" ht="12" hidden="false" customHeight="false" outlineLevel="0" collapsed="false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1"/>
    </row>
    <row r="19" customFormat="false" ht="12" hidden="false" customHeight="false" outlineLevel="0" collapsed="false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1"/>
    </row>
    <row r="20" customFormat="false" ht="12" hidden="false" customHeight="false" outlineLevel="0" collapsed="false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90"/>
      <c r="O20" s="72"/>
      <c r="P20" s="72"/>
      <c r="Q20" s="72"/>
      <c r="R20" s="72"/>
      <c r="S20" s="72"/>
      <c r="T20" s="1"/>
    </row>
    <row r="21" customFormat="false" ht="12" hidden="false" customHeight="false" outlineLevel="0" collapsed="false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1"/>
    </row>
    <row r="22" customFormat="false" ht="12" hidden="false" customHeight="false" outlineLevel="0" collapsed="false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1"/>
    </row>
    <row r="23" customFormat="false" ht="12" hidden="false" customHeight="false" outlineLevel="0" collapsed="false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1"/>
    </row>
    <row r="24" customFormat="false" ht="12" hidden="false" customHeight="false" outlineLevel="0" collapsed="false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1"/>
    </row>
    <row r="25" customFormat="false" ht="12" hidden="false" customHeight="false" outlineLevel="0" collapsed="false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T25" s="1"/>
    </row>
    <row r="26" customFormat="false" ht="12" hidden="false" customHeight="false" outlineLevel="0" collapsed="false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T26" s="1"/>
    </row>
    <row r="27" customFormat="false" ht="12" hidden="false" customHeight="false" outlineLevel="0" collapsed="false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T27" s="1"/>
    </row>
    <row r="28" customFormat="false" ht="12" hidden="false" customHeight="false" outlineLevel="0" collapsed="false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T28" s="1"/>
    </row>
    <row r="29" customFormat="false" ht="12" hidden="false" customHeight="false" outlineLevel="0" collapsed="false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T29" s="1"/>
    </row>
    <row r="30" customFormat="false" ht="12" hidden="false" customHeight="false" outlineLevel="0" collapsed="false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T30" s="1"/>
    </row>
    <row r="31" customFormat="false" ht="12" hidden="false" customHeight="false" outlineLevel="0" collapsed="false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1"/>
    </row>
    <row r="32" customFormat="false" ht="12" hidden="false" customHeight="false" outlineLevel="0" collapsed="false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1"/>
    </row>
    <row r="33" customFormat="false" ht="33" hidden="false" customHeight="true" outlineLevel="0" collapsed="false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1"/>
    </row>
    <row r="34" customFormat="false" ht="13" hidden="false" customHeight="false" outlineLevel="0" collapsed="false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1"/>
    </row>
    <row r="35" customFormat="false" ht="13" hidden="false" customHeight="false" outlineLevel="0" collapsed="false">
      <c r="A35" s="72"/>
      <c r="B35" s="91" t="s">
        <v>39</v>
      </c>
      <c r="C35" s="92"/>
      <c r="D35" s="93"/>
      <c r="E35" s="93"/>
      <c r="F35" s="94"/>
      <c r="G35" s="95" t="s">
        <v>40</v>
      </c>
      <c r="H35" s="95"/>
      <c r="I35" s="95"/>
      <c r="J35" s="96"/>
      <c r="K35" s="96"/>
      <c r="L35" s="96"/>
      <c r="M35" s="97"/>
      <c r="N35" s="72"/>
      <c r="O35" s="72"/>
      <c r="P35" s="72"/>
      <c r="Q35" s="72"/>
      <c r="R35" s="72"/>
      <c r="S35" s="72"/>
      <c r="T35" s="1"/>
    </row>
    <row r="36" customFormat="false" ht="13" hidden="false" customHeight="false" outlineLevel="0" collapsed="false">
      <c r="A36" s="72"/>
      <c r="B36" s="98" t="s">
        <v>1</v>
      </c>
      <c r="C36" s="99"/>
      <c r="D36" s="100"/>
      <c r="E36" s="101" t="s">
        <v>2</v>
      </c>
      <c r="F36" s="102"/>
      <c r="G36" s="103" t="s">
        <v>3</v>
      </c>
      <c r="H36" s="104"/>
      <c r="I36" s="105"/>
      <c r="J36" s="106" t="s">
        <v>4</v>
      </c>
      <c r="K36" s="106"/>
      <c r="L36" s="106"/>
      <c r="M36" s="107"/>
      <c r="N36" s="72"/>
      <c r="O36" s="72"/>
      <c r="P36" s="72"/>
      <c r="Q36" s="72"/>
      <c r="R36" s="72"/>
      <c r="S36" s="72"/>
      <c r="T36" s="1"/>
    </row>
    <row r="37" customFormat="false" ht="12" hidden="false" customHeight="false" outlineLevel="0" collapsed="false">
      <c r="A37" s="72"/>
      <c r="B37" s="108" t="s">
        <v>6</v>
      </c>
      <c r="C37" s="72"/>
      <c r="D37" s="109" t="s">
        <v>7</v>
      </c>
      <c r="E37" s="108" t="n">
        <v>0</v>
      </c>
      <c r="F37" s="110" t="s">
        <v>41</v>
      </c>
      <c r="G37" s="108" t="s">
        <v>42</v>
      </c>
      <c r="H37" s="111" t="n">
        <v>1.1</v>
      </c>
      <c r="I37" s="108" t="s">
        <v>43</v>
      </c>
      <c r="J37" s="72" t="s">
        <v>44</v>
      </c>
      <c r="K37" s="72"/>
      <c r="L37" s="72"/>
      <c r="M37" s="89"/>
      <c r="N37" s="72"/>
      <c r="O37" s="72"/>
      <c r="P37" s="72"/>
      <c r="Q37" s="72"/>
      <c r="R37" s="72"/>
      <c r="S37" s="72"/>
      <c r="T37" s="1"/>
    </row>
    <row r="38" customFormat="false" ht="12" hidden="false" customHeight="false" outlineLevel="0" collapsed="false">
      <c r="A38" s="72"/>
      <c r="B38" s="108" t="s">
        <v>12</v>
      </c>
      <c r="C38" s="72"/>
      <c r="D38" s="112" t="s">
        <v>45</v>
      </c>
      <c r="E38" s="90" t="n">
        <v>1</v>
      </c>
      <c r="F38" s="110" t="s">
        <v>46</v>
      </c>
      <c r="G38" s="89" t="s">
        <v>47</v>
      </c>
      <c r="H38" s="113" t="n">
        <v>665</v>
      </c>
      <c r="I38" s="89" t="s">
        <v>48</v>
      </c>
      <c r="J38" s="114" t="s">
        <v>49</v>
      </c>
      <c r="K38" s="72"/>
      <c r="L38" s="72"/>
      <c r="M38" s="89"/>
      <c r="N38" s="72"/>
      <c r="O38" s="72"/>
      <c r="P38" s="72"/>
      <c r="Q38" s="72"/>
      <c r="R38" s="72"/>
      <c r="S38" s="72"/>
      <c r="T38" s="1"/>
    </row>
    <row r="39" customFormat="false" ht="12" hidden="false" customHeight="false" outlineLevel="0" collapsed="false">
      <c r="A39" s="72"/>
      <c r="B39" s="108" t="s">
        <v>48</v>
      </c>
      <c r="C39" s="72"/>
      <c r="D39" s="109" t="s">
        <v>20</v>
      </c>
      <c r="E39" s="115" t="n">
        <v>11</v>
      </c>
      <c r="F39" s="110" t="s">
        <v>48</v>
      </c>
      <c r="G39" s="108" t="s">
        <v>50</v>
      </c>
      <c r="H39" s="108" t="n">
        <f aca="false">+H37-1</f>
        <v>0.1</v>
      </c>
      <c r="I39" s="108" t="s">
        <v>51</v>
      </c>
      <c r="J39" s="108" t="s">
        <v>52</v>
      </c>
      <c r="K39" s="72"/>
      <c r="L39" s="72"/>
      <c r="M39" s="89"/>
      <c r="N39" s="72"/>
      <c r="O39" s="116" t="s">
        <v>53</v>
      </c>
      <c r="P39" s="72"/>
      <c r="Q39" s="72"/>
      <c r="R39" s="72"/>
      <c r="S39" s="72"/>
      <c r="T39" s="1"/>
    </row>
    <row r="40" customFormat="false" ht="13" hidden="false" customHeight="false" outlineLevel="0" collapsed="false">
      <c r="A40" s="72"/>
      <c r="B40" s="72"/>
      <c r="C40" s="117"/>
      <c r="D40" s="110"/>
      <c r="E40" s="108"/>
      <c r="F40" s="110"/>
      <c r="G40" s="108"/>
      <c r="H40" s="89"/>
      <c r="I40" s="89"/>
      <c r="J40" s="118" t="s">
        <v>54</v>
      </c>
      <c r="K40" s="72"/>
      <c r="L40" s="72"/>
      <c r="M40" s="89"/>
      <c r="N40" s="72"/>
      <c r="O40" s="116" t="s">
        <v>55</v>
      </c>
      <c r="P40" s="72"/>
      <c r="Q40" s="72"/>
      <c r="R40" s="72"/>
      <c r="S40" s="72"/>
      <c r="T40" s="1"/>
    </row>
    <row r="41" customFormat="false" ht="13" hidden="false" customHeight="false" outlineLevel="0" collapsed="false">
      <c r="A41" s="72"/>
      <c r="B41" s="119" t="s">
        <v>5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4"/>
      <c r="N41" s="72"/>
      <c r="O41" s="120" t="n">
        <f aca="false">SQRT(AVERAGE(I44:I62))</f>
        <v>33.1520101886967</v>
      </c>
      <c r="P41" s="72"/>
      <c r="Q41" s="72"/>
      <c r="R41" s="72"/>
      <c r="S41" s="72"/>
      <c r="T41" s="1"/>
    </row>
    <row r="42" customFormat="false" ht="13" hidden="false" customHeight="false" outlineLevel="0" collapsed="false">
      <c r="A42" s="72"/>
      <c r="B42" s="121" t="s">
        <v>56</v>
      </c>
      <c r="C42" s="121"/>
      <c r="D42" s="121"/>
      <c r="E42" s="121"/>
      <c r="F42" s="122" t="s">
        <v>57</v>
      </c>
      <c r="G42" s="123"/>
      <c r="H42" s="123"/>
      <c r="I42" s="89"/>
      <c r="J42" s="89"/>
      <c r="K42" s="89"/>
      <c r="L42" s="89"/>
      <c r="M42" s="89"/>
      <c r="N42" s="72"/>
      <c r="O42" s="72"/>
      <c r="P42" s="72"/>
      <c r="Q42" s="72"/>
      <c r="R42" s="72"/>
      <c r="S42" s="72"/>
      <c r="T42" s="1"/>
    </row>
    <row r="43" customFormat="false" ht="13" hidden="false" customHeight="false" outlineLevel="0" collapsed="false">
      <c r="A43" s="72"/>
      <c r="B43" s="124" t="s">
        <v>30</v>
      </c>
      <c r="C43" s="125" t="s">
        <v>20</v>
      </c>
      <c r="D43" s="126" t="s">
        <v>58</v>
      </c>
      <c r="E43" s="123"/>
      <c r="F43" s="72"/>
      <c r="G43" s="127"/>
      <c r="H43" s="127" t="s">
        <v>59</v>
      </c>
      <c r="I43" s="127" t="s">
        <v>60</v>
      </c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1"/>
    </row>
    <row r="44" customFormat="false" ht="12" hidden="false" customHeight="false" outlineLevel="0" collapsed="false">
      <c r="A44" s="72"/>
      <c r="B44" s="128" t="n">
        <v>0</v>
      </c>
      <c r="C44" s="129" t="n">
        <f aca="false">+E39</f>
        <v>11</v>
      </c>
      <c r="D44" s="130" t="n">
        <f aca="false">+H37</f>
        <v>1.1</v>
      </c>
      <c r="E44" s="127"/>
      <c r="F44" s="127" t="n">
        <f aca="false">+E39</f>
        <v>11</v>
      </c>
      <c r="G44" s="131"/>
      <c r="H44" s="131" t="n">
        <f aca="false">+F44-C44</f>
        <v>0</v>
      </c>
      <c r="I44" s="131" t="n">
        <f aca="false">+H44^2</f>
        <v>0</v>
      </c>
      <c r="J44" s="72"/>
      <c r="K44" s="72"/>
      <c r="L44" s="89"/>
      <c r="M44" s="132"/>
      <c r="N44" s="72"/>
      <c r="O44" s="72"/>
      <c r="P44" s="72"/>
      <c r="Q44" s="72"/>
      <c r="R44" s="72"/>
      <c r="S44" s="72"/>
      <c r="T44" s="1"/>
    </row>
    <row r="45" customFormat="false" ht="12" hidden="false" customHeight="false" outlineLevel="0" collapsed="false">
      <c r="A45" s="72"/>
      <c r="B45" s="128" t="n">
        <f aca="false">1+B44</f>
        <v>1</v>
      </c>
      <c r="C45" s="129" t="n">
        <f aca="false">+C44*D44</f>
        <v>12.1</v>
      </c>
      <c r="D45" s="130" t="n">
        <f aca="false">1+H$39*(C45-H$38)/(E$39-H$38)</f>
        <v>1.09983180428135</v>
      </c>
      <c r="E45" s="127"/>
      <c r="F45" s="127" t="n">
        <v>15</v>
      </c>
      <c r="G45" s="131"/>
      <c r="H45" s="131" t="n">
        <f aca="false">+F45-C45</f>
        <v>2.9</v>
      </c>
      <c r="I45" s="131" t="n">
        <f aca="false">+H45^2</f>
        <v>8.40999999999999</v>
      </c>
      <c r="J45" s="117"/>
      <c r="K45" s="133"/>
      <c r="L45" s="72"/>
      <c r="M45" s="134"/>
      <c r="N45" s="72"/>
      <c r="O45" s="72"/>
      <c r="P45" s="72"/>
      <c r="Q45" s="72"/>
      <c r="R45" s="72"/>
      <c r="S45" s="72"/>
      <c r="T45" s="1"/>
    </row>
    <row r="46" customFormat="false" ht="12" hidden="false" customHeight="false" outlineLevel="0" collapsed="false">
      <c r="A46" s="72"/>
      <c r="B46" s="128" t="n">
        <f aca="false">1+B45</f>
        <v>2</v>
      </c>
      <c r="C46" s="129" t="n">
        <f aca="false">+C45*D45</f>
        <v>13.3079648318043</v>
      </c>
      <c r="D46" s="130" t="n">
        <f aca="false">1+H$39*(C46-H$38)/(E$39-H$38)</f>
        <v>1.09964710017862</v>
      </c>
      <c r="E46" s="127"/>
      <c r="F46" s="127" t="n">
        <v>30</v>
      </c>
      <c r="G46" s="131"/>
      <c r="H46" s="131" t="n">
        <f aca="false">+F46-C46</f>
        <v>16.6920351681957</v>
      </c>
      <c r="I46" s="131" t="n">
        <f aca="false">+H46^2</f>
        <v>278.624038056283</v>
      </c>
      <c r="J46" s="117"/>
      <c r="K46" s="133"/>
      <c r="L46" s="72"/>
      <c r="M46" s="134"/>
      <c r="N46" s="72"/>
      <c r="O46" s="72"/>
      <c r="P46" s="72"/>
      <c r="Q46" s="72"/>
      <c r="R46" s="72"/>
      <c r="S46" s="72"/>
      <c r="T46" s="1"/>
    </row>
    <row r="47" customFormat="false" ht="12" hidden="false" customHeight="false" outlineLevel="0" collapsed="false">
      <c r="A47" s="72"/>
      <c r="B47" s="128" t="n">
        <f aca="false">1+B46</f>
        <v>3</v>
      </c>
      <c r="C47" s="129" t="n">
        <f aca="false">+C46*D46</f>
        <v>14.6340649365727</v>
      </c>
      <c r="D47" s="130" t="n">
        <f aca="false">1+H$39*(C47-H$38)/(E$39-H$38)</f>
        <v>1.09944433257851</v>
      </c>
      <c r="E47" s="127"/>
      <c r="F47" s="135" t="n">
        <v>50</v>
      </c>
      <c r="G47" s="131"/>
      <c r="H47" s="131" t="n">
        <f aca="false">+F47-C47</f>
        <v>35.3659350634273</v>
      </c>
      <c r="I47" s="131" t="n">
        <f aca="false">+H47^2</f>
        <v>1250.74936291056</v>
      </c>
      <c r="J47" s="117"/>
      <c r="K47" s="136"/>
      <c r="L47" s="72"/>
      <c r="M47" s="134"/>
      <c r="N47" s="72"/>
      <c r="O47" s="72"/>
      <c r="P47" s="72"/>
      <c r="Q47" s="72"/>
      <c r="R47" s="72"/>
      <c r="S47" s="72"/>
      <c r="T47" s="1"/>
    </row>
    <row r="48" customFormat="false" ht="12" hidden="false" customHeight="false" outlineLevel="0" collapsed="false">
      <c r="A48" s="72"/>
      <c r="B48" s="128" t="n">
        <f aca="false">1+B47</f>
        <v>4</v>
      </c>
      <c r="C48" s="129" t="n">
        <f aca="false">+C47*D47</f>
        <v>16.0893397571007</v>
      </c>
      <c r="D48" s="130" t="n">
        <f aca="false">1+H$39*(C48-H$38)/(E$39-H$38)</f>
        <v>1.0992218134928</v>
      </c>
      <c r="E48" s="72"/>
      <c r="F48" s="137"/>
      <c r="G48" s="72"/>
      <c r="H48" s="131" t="n">
        <f aca="false">+F48-C48</f>
        <v>-16.0893397571007</v>
      </c>
      <c r="I48" s="131" t="n">
        <f aca="false">+H48^2</f>
        <v>258.86685381942</v>
      </c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1"/>
    </row>
    <row r="49" customFormat="false" ht="12" hidden="false" customHeight="false" outlineLevel="0" collapsed="false">
      <c r="A49" s="72"/>
      <c r="B49" s="128" t="n">
        <f aca="false">1+B48</f>
        <v>5</v>
      </c>
      <c r="C49" s="129" t="n">
        <f aca="false">+C48*D48</f>
        <v>17.685753225702</v>
      </c>
      <c r="D49" s="130" t="n">
        <f aca="false">1+H$39*(C49-H$38)/(E$39-H$38)</f>
        <v>1.09897771357405</v>
      </c>
      <c r="E49" s="72"/>
      <c r="F49" s="135"/>
      <c r="G49" s="72"/>
      <c r="H49" s="131" t="n">
        <f aca="false">+F49-C49</f>
        <v>-17.685753225702</v>
      </c>
      <c r="I49" s="131" t="n">
        <f aca="false">+H49^2</f>
        <v>312.785867160427</v>
      </c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1"/>
    </row>
    <row r="50" customFormat="false" ht="12" hidden="false" customHeight="false" outlineLevel="0" collapsed="false">
      <c r="A50" s="72"/>
      <c r="B50" s="128" t="n">
        <f aca="false">1+B49</f>
        <v>6</v>
      </c>
      <c r="C50" s="129" t="n">
        <f aca="false">+C49*D49</f>
        <v>19.4362486428169</v>
      </c>
      <c r="D50" s="130" t="n">
        <f aca="false">1+H$39*(C50-H$38)/(E$39-H$38)</f>
        <v>1.09871005372434</v>
      </c>
      <c r="E50" s="72"/>
      <c r="F50" s="135"/>
      <c r="G50" s="72"/>
      <c r="H50" s="131" t="n">
        <f aca="false">+F50-C50</f>
        <v>-19.4362486428169</v>
      </c>
      <c r="I50" s="131" t="n">
        <f aca="false">+H50^2</f>
        <v>377.7677613054</v>
      </c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1"/>
    </row>
    <row r="51" customFormat="false" ht="12" hidden="false" customHeight="false" outlineLevel="0" collapsed="false">
      <c r="A51" s="72"/>
      <c r="B51" s="128" t="n">
        <f aca="false">1+B50</f>
        <v>7</v>
      </c>
      <c r="C51" s="129" t="n">
        <f aca="false">+C50*D50</f>
        <v>21.3548017905489</v>
      </c>
      <c r="D51" s="130" t="n">
        <f aca="false">1+H$39*(C51-H$38)/(E$39-H$38)</f>
        <v>1.09841669697392</v>
      </c>
      <c r="E51" s="72"/>
      <c r="F51" s="135"/>
      <c r="G51" s="72"/>
      <c r="H51" s="131" t="n">
        <f aca="false">+F51-C51</f>
        <v>-21.3548017905489</v>
      </c>
      <c r="I51" s="131" t="n">
        <f aca="false">+H51^2</f>
        <v>456.027559513632</v>
      </c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1"/>
    </row>
    <row r="52" customFormat="false" ht="12" hidden="false" customHeight="false" outlineLevel="0" collapsed="false">
      <c r="A52" s="72"/>
      <c r="B52" s="128" t="n">
        <f aca="false">1+B51</f>
        <v>8</v>
      </c>
      <c r="C52" s="129" t="n">
        <f aca="false">+C51*D51</f>
        <v>23.4564708473076</v>
      </c>
      <c r="D52" s="130" t="n">
        <f aca="false">1+H$39*(C52-H$38)/(E$39-H$38)</f>
        <v>1.09809534084904</v>
      </c>
      <c r="E52" s="72"/>
      <c r="F52" s="135"/>
      <c r="G52" s="72"/>
      <c r="H52" s="131" t="n">
        <f aca="false">+F52-C52</f>
        <v>-23.4564708473076</v>
      </c>
      <c r="I52" s="131" t="n">
        <f aca="false">+H52^2</f>
        <v>550.20602461059</v>
      </c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1"/>
    </row>
    <row r="53" customFormat="false" ht="12" hidden="false" customHeight="false" outlineLevel="0" collapsed="false">
      <c r="A53" s="72"/>
      <c r="B53" s="128" t="n">
        <f aca="false">1+B52</f>
        <v>9</v>
      </c>
      <c r="C53" s="129" t="n">
        <f aca="false">+C52*D52</f>
        <v>25.7574413501897</v>
      </c>
      <c r="D53" s="130" t="n">
        <f aca="false">1+H$39*(C53-H$38)/(E$39-H$38)</f>
        <v>1.09774351049691</v>
      </c>
      <c r="E53" s="72"/>
      <c r="F53" s="135"/>
      <c r="G53" s="72"/>
      <c r="H53" s="131" t="n">
        <f aca="false">+F53-C53</f>
        <v>-25.7574413501897</v>
      </c>
      <c r="I53" s="131" t="n">
        <f aca="false">+H53^2</f>
        <v>663.445784908461</v>
      </c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1"/>
    </row>
    <row r="54" customFormat="false" ht="12" hidden="false" customHeight="false" outlineLevel="0" collapsed="false">
      <c r="A54" s="72"/>
      <c r="B54" s="128" t="n">
        <f aca="false">1+B53</f>
        <v>10</v>
      </c>
      <c r="C54" s="129" t="n">
        <f aca="false">+C53*D53</f>
        <v>28.2750640891756</v>
      </c>
      <c r="D54" s="130" t="n">
        <f aca="false">1+H$39*(C54-H$38)/(E$39-H$38)</f>
        <v>1.09735855289156</v>
      </c>
      <c r="E54" s="72"/>
      <c r="F54" s="135"/>
      <c r="G54" s="72"/>
      <c r="H54" s="131" t="n">
        <f aca="false">+F54-C54</f>
        <v>-28.2750640891756</v>
      </c>
      <c r="I54" s="131" t="n">
        <f aca="false">+H54^2</f>
        <v>799.479249246985</v>
      </c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1"/>
    </row>
    <row r="55" customFormat="false" ht="12" hidden="false" customHeight="false" outlineLevel="0" collapsed="false">
      <c r="A55" s="72"/>
      <c r="B55" s="128" t="n">
        <f aca="false">1+B54</f>
        <v>11</v>
      </c>
      <c r="C55" s="129" t="n">
        <f aca="false">+C54*D54</f>
        <v>31.0278834118139</v>
      </c>
      <c r="D55" s="130" t="n">
        <f aca="false">1+H$39*(C55-H$38)/(E$39-H$38)</f>
        <v>1.09693763250584</v>
      </c>
      <c r="E55" s="72"/>
      <c r="F55" s="135"/>
      <c r="G55" s="72"/>
      <c r="H55" s="131" t="n">
        <f aca="false">+F55-C55</f>
        <v>-31.0278834118139</v>
      </c>
      <c r="I55" s="131" t="n">
        <f aca="false">+H55^2</f>
        <v>962.729549017116</v>
      </c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1"/>
    </row>
    <row r="56" customFormat="false" ht="12" hidden="false" customHeight="false" outlineLevel="0" collapsed="false">
      <c r="A56" s="72"/>
      <c r="B56" s="128" t="n">
        <f aca="false">1+B55</f>
        <v>12</v>
      </c>
      <c r="C56" s="129" t="n">
        <f aca="false">+C55*D55</f>
        <v>34.0356529714223</v>
      </c>
      <c r="D56" s="130" t="n">
        <f aca="false">1+H$39*(C56-H$38)/(E$39-H$38)</f>
        <v>1.09647772890345</v>
      </c>
      <c r="E56" s="72"/>
      <c r="F56" s="135"/>
      <c r="G56" s="72"/>
      <c r="H56" s="131" t="n">
        <f aca="false">+F56-C56</f>
        <v>-34.0356529714223</v>
      </c>
      <c r="I56" s="131" t="n">
        <f aca="false">+H56^2</f>
        <v>1158.42567319109</v>
      </c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1"/>
    </row>
    <row r="57" customFormat="false" ht="12" hidden="false" customHeight="false" outlineLevel="0" collapsed="false">
      <c r="A57" s="72"/>
      <c r="B57" s="128" t="n">
        <f aca="false">1+B56</f>
        <v>13</v>
      </c>
      <c r="C57" s="129" t="n">
        <f aca="false">+C56*D56</f>
        <v>37.3193354718512</v>
      </c>
      <c r="D57" s="130" t="n">
        <f aca="false">1+H$39*(C57-H$38)/(E$39-H$38)</f>
        <v>1.095975636778</v>
      </c>
      <c r="E57" s="72"/>
      <c r="F57" s="135"/>
      <c r="G57" s="72"/>
      <c r="H57" s="131" t="n">
        <f aca="false">+F57-C57</f>
        <v>-37.3193354718512</v>
      </c>
      <c r="I57" s="131" t="n">
        <f aca="false">+H57^2</f>
        <v>1392.73280006057</v>
      </c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1"/>
    </row>
    <row r="58" customFormat="false" ht="12" hidden="false" customHeight="false" outlineLevel="0" collapsed="false">
      <c r="A58" s="72"/>
      <c r="B58" s="128" t="n">
        <f aca="false">1+B57</f>
        <v>14</v>
      </c>
      <c r="C58" s="129" t="n">
        <f aca="false">+C57*D57</f>
        <v>40.9010824578941</v>
      </c>
      <c r="D58" s="130" t="n">
        <f aca="false">1+H$39*(C58-H$38)/(E$39-H$38)</f>
        <v>1.09542796904314</v>
      </c>
      <c r="E58" s="72"/>
      <c r="F58" s="135"/>
      <c r="G58" s="72"/>
      <c r="H58" s="131" t="n">
        <f aca="false">+F58-C58</f>
        <v>-40.9010824578941</v>
      </c>
      <c r="I58" s="131" t="n">
        <f aca="false">+H58^2</f>
        <v>1672.89854622745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1"/>
    </row>
    <row r="59" customFormat="false" ht="12" hidden="false" customHeight="false" outlineLevel="0" collapsed="false">
      <c r="A59" s="72"/>
      <c r="B59" s="128" t="n">
        <f aca="false">1+B58</f>
        <v>15</v>
      </c>
      <c r="C59" s="129" t="n">
        <f aca="false">+C58*D58</f>
        <v>44.8041896885167</v>
      </c>
      <c r="D59" s="130" t="n">
        <f aca="false">1+H$39*(C59-H$38)/(E$39-H$38)</f>
        <v>1.09483116365619</v>
      </c>
      <c r="E59" s="72"/>
      <c r="F59" s="135"/>
      <c r="G59" s="72"/>
      <c r="H59" s="131" t="n">
        <f aca="false">+F59-C59</f>
        <v>-44.8041896885167</v>
      </c>
      <c r="I59" s="131" t="n">
        <f aca="false">+H59^2</f>
        <v>2007.41541364459</v>
      </c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1"/>
    </row>
    <row r="60" customFormat="false" ht="12" hidden="false" customHeight="false" outlineLevel="0" collapsed="false">
      <c r="A60" s="72"/>
      <c r="B60" s="128" t="n">
        <f aca="false">1+B59</f>
        <v>16</v>
      </c>
      <c r="C60" s="129" t="n">
        <f aca="false">+C59*D59</f>
        <v>49.0530231333515</v>
      </c>
      <c r="D60" s="130" t="n">
        <f aca="false">1+H$39*(C60-H$38)/(E$39-H$38)</f>
        <v>1.09418149493374</v>
      </c>
      <c r="E60" s="72"/>
      <c r="F60" s="138"/>
      <c r="G60" s="72"/>
      <c r="H60" s="131" t="n">
        <f aca="false">+F60-C60</f>
        <v>-49.0530231333515</v>
      </c>
      <c r="I60" s="131" t="n">
        <f aca="false">+H60^2</f>
        <v>2406.19907852111</v>
      </c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1"/>
    </row>
    <row r="61" customFormat="false" ht="12" hidden="false" customHeight="false" outlineLevel="0" collapsed="false">
      <c r="A61" s="72"/>
      <c r="B61" s="128" t="n">
        <f aca="false">1+B60</f>
        <v>17</v>
      </c>
      <c r="C61" s="129" t="n">
        <f aca="false">+C60*D60</f>
        <v>53.6729101830697</v>
      </c>
      <c r="D61" s="130" t="n">
        <f aca="false">1+H$39*(C61-H$38)/(E$39-H$38)</f>
        <v>1.09347509018608</v>
      </c>
      <c r="E61" s="72"/>
      <c r="F61" s="138"/>
      <c r="G61" s="72"/>
      <c r="H61" s="131" t="n">
        <f aca="false">+F61-C61</f>
        <v>-53.6729101830697</v>
      </c>
      <c r="I61" s="131" t="n">
        <f aca="false">+H61^2</f>
        <v>2880.78128751987</v>
      </c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1"/>
    </row>
    <row r="62" customFormat="false" ht="12" hidden="false" customHeight="false" outlineLevel="0" collapsed="false">
      <c r="A62" s="72"/>
      <c r="B62" s="128" t="n">
        <f aca="false">1+B61</f>
        <v>18</v>
      </c>
      <c r="C62" s="129" t="n">
        <f aca="false">+C61*D61</f>
        <v>58.6899903029813</v>
      </c>
      <c r="D62" s="130" t="n">
        <f aca="false">1+H$39*(C62-H$38)/(E$39-H$38)</f>
        <v>1.09270795255306</v>
      </c>
      <c r="E62" s="72"/>
      <c r="F62" s="138"/>
      <c r="G62" s="72"/>
      <c r="H62" s="131" t="n">
        <f aca="false">+F62-C62</f>
        <v>-58.6899903029813</v>
      </c>
      <c r="I62" s="131" t="n">
        <f aca="false">+H62^2</f>
        <v>3444.51496176404</v>
      </c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1"/>
    </row>
    <row r="63" customFormat="false" ht="12" hidden="false" customHeight="false" outlineLevel="0" collapsed="false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1"/>
    </row>
    <row r="64" customFormat="false" ht="12" hidden="false" customHeight="false" outlineLevel="0" collapsed="false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1"/>
    </row>
    <row r="65" customFormat="false" ht="12" hidden="false" customHeight="fals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customFormat="false" ht="12" hidden="false" customHeight="fals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customFormat="false" ht="12" hidden="false" customHeight="fals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customFormat="false" ht="12" hidden="false" customHeight="fals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customFormat="false" ht="12" hidden="false" customHeight="fals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customFormat="false" ht="12" hidden="false" customHeight="fals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customFormat="false" ht="12" hidden="false" customHeight="fals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customFormat="false" ht="12" hidden="false" customHeight="fals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</sheetData>
  <sheetProtection sheet="true" objects="true" scenarios="true"/>
  <mergeCells count="2">
    <mergeCell ref="B42:E42"/>
    <mergeCell ref="G42:H4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8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ColWidth="8.84765625" defaultRowHeight="12" zeroHeight="false" outlineLevelRow="0" outlineLevelCol="0"/>
  <cols>
    <col collapsed="false" customWidth="true" hidden="false" outlineLevel="0" max="1" min="1" style="0" width="1"/>
    <col collapsed="false" customWidth="true" hidden="false" outlineLevel="0" max="9" min="9" style="0" width="19.5"/>
    <col collapsed="false" customWidth="true" hidden="false" outlineLevel="0" max="13" min="13" style="0" width="8.52"/>
    <col collapsed="false" customWidth="true" hidden="false" outlineLevel="0" max="15" min="15" style="0" width="7"/>
    <col collapsed="false" customWidth="true" hidden="false" outlineLevel="0" max="18" min="18" style="0" width="9.33"/>
  </cols>
  <sheetData>
    <row r="1" customFormat="false" ht="15" hidden="false" customHeight="false" outlineLevel="0" collapsed="false">
      <c r="A1" s="139"/>
      <c r="B1" s="140" t="s">
        <v>61</v>
      </c>
    </row>
    <row r="2" customFormat="false" ht="13" hidden="false" customHeight="false" outlineLevel="0" collapsed="false"/>
    <row r="3" customFormat="false" ht="12" hidden="false" customHeight="false" outlineLevel="0" collapsed="false">
      <c r="B3" s="141" t="s">
        <v>62</v>
      </c>
      <c r="C3" s="141"/>
      <c r="D3" s="142"/>
      <c r="E3" s="142" t="s">
        <v>63</v>
      </c>
      <c r="F3" s="143"/>
      <c r="H3" s="144"/>
      <c r="I3" s="145"/>
    </row>
    <row r="4" customFormat="false" ht="12" hidden="false" customHeight="false" outlineLevel="0" collapsed="false">
      <c r="B4" s="146"/>
      <c r="C4" s="147"/>
      <c r="D4" s="148" t="s">
        <v>64</v>
      </c>
      <c r="E4" s="148" t="s">
        <v>65</v>
      </c>
      <c r="F4" s="149" t="s">
        <v>66</v>
      </c>
      <c r="H4" s="144"/>
      <c r="I4" s="145"/>
      <c r="P4" s="150"/>
    </row>
    <row r="5" customFormat="false" ht="12" hidden="false" customHeight="false" outlineLevel="0" collapsed="false">
      <c r="B5" s="146"/>
      <c r="C5" s="151" t="s">
        <v>64</v>
      </c>
      <c r="D5" s="152" t="n">
        <v>1</v>
      </c>
      <c r="E5" s="152" t="n">
        <v>0</v>
      </c>
      <c r="F5" s="153" t="n">
        <v>0</v>
      </c>
      <c r="G5" s="154" t="n">
        <v>1</v>
      </c>
      <c r="H5" s="144"/>
      <c r="P5" s="155"/>
      <c r="Q5" s="155"/>
      <c r="R5" s="155"/>
    </row>
    <row r="6" customFormat="false" ht="12" hidden="false" customHeight="false" outlineLevel="0" collapsed="false">
      <c r="B6" s="146" t="s">
        <v>67</v>
      </c>
      <c r="C6" s="151" t="s">
        <v>65</v>
      </c>
      <c r="D6" s="152" t="n">
        <v>0</v>
      </c>
      <c r="E6" s="152" t="n">
        <v>1</v>
      </c>
      <c r="F6" s="153" t="n">
        <v>0</v>
      </c>
      <c r="G6" s="154" t="n">
        <v>1</v>
      </c>
      <c r="H6" s="144"/>
      <c r="P6" s="155"/>
      <c r="Q6" s="155"/>
      <c r="R6" s="155"/>
    </row>
    <row r="7" customFormat="false" ht="13" hidden="false" customHeight="false" outlineLevel="0" collapsed="false">
      <c r="B7" s="156"/>
      <c r="C7" s="157" t="s">
        <v>66</v>
      </c>
      <c r="D7" s="158" t="n">
        <v>0</v>
      </c>
      <c r="E7" s="158" t="n">
        <v>0</v>
      </c>
      <c r="F7" s="159" t="n">
        <v>1</v>
      </c>
      <c r="G7" s="154" t="n">
        <v>1</v>
      </c>
      <c r="H7" s="144"/>
      <c r="P7" s="155"/>
      <c r="Q7" s="155"/>
      <c r="R7" s="155"/>
    </row>
    <row r="9" customFormat="false" ht="13" hidden="false" customHeight="false" outlineLevel="0" collapsed="false">
      <c r="B9" s="160" t="s">
        <v>68</v>
      </c>
      <c r="C9" s="161"/>
      <c r="D9" s="162"/>
      <c r="E9" s="162"/>
      <c r="F9" s="163"/>
      <c r="G9" s="164" t="s">
        <v>40</v>
      </c>
      <c r="H9" s="164"/>
      <c r="I9" s="164"/>
      <c r="J9" s="165"/>
      <c r="K9" s="165"/>
      <c r="L9" s="165"/>
      <c r="M9" s="166"/>
      <c r="N9" s="167"/>
      <c r="O9" s="167"/>
      <c r="P9" s="167"/>
    </row>
    <row r="10" customFormat="false" ht="13" hidden="false" customHeight="false" outlineLevel="0" collapsed="false">
      <c r="B10" s="168" t="s">
        <v>1</v>
      </c>
      <c r="C10" s="169"/>
      <c r="D10" s="170"/>
      <c r="E10" s="171" t="s">
        <v>2</v>
      </c>
      <c r="F10" s="172"/>
      <c r="G10" s="173" t="s">
        <v>3</v>
      </c>
      <c r="H10" s="174"/>
      <c r="I10" s="175"/>
      <c r="J10" s="176" t="s">
        <v>4</v>
      </c>
      <c r="K10" s="176"/>
      <c r="L10" s="176"/>
      <c r="M10" s="177"/>
      <c r="N10" s="167"/>
      <c r="P10" s="167"/>
    </row>
    <row r="11" customFormat="false" ht="12" hidden="false" customHeight="false" outlineLevel="0" collapsed="false">
      <c r="B11" s="144" t="s">
        <v>6</v>
      </c>
      <c r="D11" s="178" t="s">
        <v>7</v>
      </c>
      <c r="E11" s="144"/>
      <c r="F11" s="179" t="s">
        <v>69</v>
      </c>
      <c r="G11" s="167" t="s">
        <v>70</v>
      </c>
      <c r="H11" s="167"/>
      <c r="I11" s="167"/>
      <c r="M11" s="167"/>
      <c r="N11" s="167"/>
      <c r="P11" s="167" t="s">
        <v>71</v>
      </c>
    </row>
    <row r="12" customFormat="false" ht="13" hidden="false" customHeight="false" outlineLevel="0" collapsed="false">
      <c r="B12" s="144" t="s">
        <v>12</v>
      </c>
      <c r="D12" s="178"/>
      <c r="E12" s="167" t="n">
        <v>1</v>
      </c>
      <c r="F12" s="179" t="s">
        <v>72</v>
      </c>
      <c r="G12" s="144"/>
      <c r="H12" s="167"/>
      <c r="I12" s="144"/>
      <c r="M12" s="167"/>
      <c r="N12" s="167"/>
      <c r="O12" s="167"/>
      <c r="P12" s="167"/>
    </row>
    <row r="13" customFormat="false" ht="13" hidden="false" customHeight="false" outlineLevel="0" collapsed="false">
      <c r="B13" s="180" t="s">
        <v>64</v>
      </c>
      <c r="C13" s="139"/>
      <c r="D13" s="181" t="s">
        <v>73</v>
      </c>
      <c r="E13" s="182" t="n">
        <v>60</v>
      </c>
      <c r="F13" s="183" t="s">
        <v>74</v>
      </c>
      <c r="G13" s="144"/>
      <c r="H13" s="144"/>
      <c r="I13" s="144"/>
      <c r="M13" s="167"/>
      <c r="N13" s="167"/>
      <c r="O13" s="167"/>
      <c r="P13" s="167"/>
    </row>
    <row r="14" customFormat="false" ht="13" hidden="false" customHeight="false" outlineLevel="0" collapsed="false">
      <c r="B14" s="180" t="s">
        <v>65</v>
      </c>
      <c r="C14" s="139"/>
      <c r="D14" s="181" t="s">
        <v>75</v>
      </c>
      <c r="E14" s="182" t="n">
        <v>30</v>
      </c>
      <c r="F14" s="183" t="s">
        <v>74</v>
      </c>
      <c r="G14" s="167"/>
      <c r="H14" s="167"/>
      <c r="I14" s="167"/>
      <c r="M14" s="167"/>
      <c r="N14" s="167"/>
      <c r="O14" s="167"/>
      <c r="P14" s="167"/>
    </row>
    <row r="15" customFormat="false" ht="13" hidden="false" customHeight="false" outlineLevel="0" collapsed="false">
      <c r="B15" s="180" t="s">
        <v>66</v>
      </c>
      <c r="C15" s="184"/>
      <c r="D15" s="185" t="s">
        <v>20</v>
      </c>
      <c r="E15" s="167" t="n">
        <f aca="false">100-E14-E13</f>
        <v>10</v>
      </c>
      <c r="F15" s="183" t="s">
        <v>74</v>
      </c>
      <c r="G15" s="144"/>
      <c r="H15" s="167"/>
      <c r="I15" s="167"/>
      <c r="J15" s="145"/>
      <c r="M15" s="167"/>
      <c r="N15" s="167"/>
      <c r="O15" s="167"/>
      <c r="P15" s="167"/>
    </row>
    <row r="16" customFormat="false" ht="13" hidden="false" customHeight="false" outlineLevel="0" collapsed="false">
      <c r="B16" s="186" t="s">
        <v>5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3"/>
      <c r="N16" s="167"/>
      <c r="O16" s="167"/>
      <c r="P16" s="167"/>
    </row>
    <row r="17" customFormat="false" ht="13" hidden="false" customHeight="false" outlineLevel="0" collapsed="false">
      <c r="B17" s="187" t="s">
        <v>76</v>
      </c>
      <c r="C17" s="188" t="s">
        <v>77</v>
      </c>
      <c r="D17" s="189" t="s">
        <v>78</v>
      </c>
      <c r="E17" s="190" t="s">
        <v>79</v>
      </c>
    </row>
    <row r="18" customFormat="false" ht="12" hidden="false" customHeight="false" outlineLevel="0" collapsed="false">
      <c r="B18" s="191" t="n">
        <v>1</v>
      </c>
      <c r="C18" s="192" t="n">
        <f aca="false">+E13</f>
        <v>60</v>
      </c>
      <c r="D18" s="192" t="n">
        <f aca="false">+E14</f>
        <v>30</v>
      </c>
      <c r="E18" s="191" t="n">
        <f aca="false">+E15</f>
        <v>10</v>
      </c>
      <c r="L18" s="167"/>
      <c r="M18" s="193"/>
      <c r="N18" s="144"/>
      <c r="O18" s="144"/>
      <c r="P18" s="144"/>
      <c r="Q18" s="144"/>
      <c r="R18" s="144"/>
    </row>
    <row r="19" customFormat="false" ht="12" hidden="false" customHeight="false" outlineLevel="0" collapsed="false">
      <c r="B19" s="194" t="n">
        <f aca="false">1+B18</f>
        <v>2</v>
      </c>
      <c r="C19" s="195" t="n">
        <f aca="false">+D$5*C18+D$6*D18+D$7*E18</f>
        <v>60</v>
      </c>
      <c r="D19" s="195" t="n">
        <f aca="false">+E$5*C18+E$6*D18+E$7*E18</f>
        <v>30</v>
      </c>
      <c r="E19" s="195" t="n">
        <f aca="false">+F$5*C18+F$6*D18+F$7*E18</f>
        <v>10</v>
      </c>
      <c r="L19" s="167"/>
      <c r="M19" s="144"/>
      <c r="N19" s="144"/>
      <c r="O19" s="144"/>
      <c r="P19" s="144"/>
      <c r="Q19" s="144"/>
      <c r="R19" s="144"/>
    </row>
    <row r="20" customFormat="false" ht="12" hidden="false" customHeight="false" outlineLevel="0" collapsed="false">
      <c r="B20" s="194" t="n">
        <f aca="false">1+B19</f>
        <v>3</v>
      </c>
      <c r="C20" s="195" t="n">
        <f aca="false">+D$5*C19+D$6*D19+D$7*E19</f>
        <v>60</v>
      </c>
      <c r="D20" s="195" t="n">
        <f aca="false">+E$5*C19+E$6*D19+E$7*E19</f>
        <v>30</v>
      </c>
      <c r="E20" s="195" t="n">
        <f aca="false">+F$5*C19+F$6*D19+F$7*E19</f>
        <v>10</v>
      </c>
      <c r="L20" s="193"/>
      <c r="M20" s="144"/>
      <c r="N20" s="144"/>
      <c r="O20" s="144"/>
      <c r="P20" s="144"/>
      <c r="Q20" s="144"/>
      <c r="R20" s="144"/>
    </row>
    <row r="21" customFormat="false" ht="12" hidden="false" customHeight="false" outlineLevel="0" collapsed="false">
      <c r="B21" s="194" t="n">
        <f aca="false">1+B20</f>
        <v>4</v>
      </c>
      <c r="C21" s="195" t="n">
        <f aca="false">+D$5*C20+D$6*D20+D$7*E20</f>
        <v>60</v>
      </c>
      <c r="D21" s="195" t="n">
        <f aca="false">+E$5*C20+E$6*D20+E$7*E20</f>
        <v>30</v>
      </c>
      <c r="E21" s="195" t="n">
        <f aca="false">+F$5*C20+F$6*D20+F$7*E20</f>
        <v>10</v>
      </c>
      <c r="M21" s="144"/>
      <c r="N21" s="144"/>
      <c r="O21" s="144"/>
      <c r="P21" s="144"/>
      <c r="Q21" s="144"/>
      <c r="R21" s="144"/>
    </row>
    <row r="22" customFormat="false" ht="12" hidden="false" customHeight="false" outlineLevel="0" collapsed="false">
      <c r="B22" s="194" t="n">
        <f aca="false">1+B21</f>
        <v>5</v>
      </c>
      <c r="C22" s="195" t="n">
        <f aca="false">+D$5*C21+D$6*D21+D$7*E21</f>
        <v>60</v>
      </c>
      <c r="D22" s="195" t="n">
        <f aca="false">+E$5*C21+E$6*D21+E$7*E21</f>
        <v>30</v>
      </c>
      <c r="E22" s="195" t="n">
        <f aca="false">+F$5*C21+F$6*D21+F$7*E21</f>
        <v>10</v>
      </c>
      <c r="M22" s="144"/>
      <c r="N22" s="144"/>
      <c r="O22" s="144"/>
      <c r="P22" s="144"/>
      <c r="Q22" s="144"/>
      <c r="R22" s="144"/>
    </row>
    <row r="23" customFormat="false" ht="12" hidden="false" customHeight="false" outlineLevel="0" collapsed="false">
      <c r="B23" s="194" t="n">
        <f aca="false">1+B22</f>
        <v>6</v>
      </c>
      <c r="C23" s="195" t="n">
        <f aca="false">+D$5*C22+D$6*D22+D$7*E22</f>
        <v>60</v>
      </c>
      <c r="D23" s="195" t="n">
        <f aca="false">+E$5*C22+E$6*D22+E$7*E22</f>
        <v>30</v>
      </c>
      <c r="E23" s="195" t="n">
        <f aca="false">+F$5*C22+F$6*D22+F$7*E22</f>
        <v>10</v>
      </c>
      <c r="M23" s="144"/>
      <c r="N23" s="144"/>
      <c r="O23" s="144"/>
      <c r="P23" s="144"/>
      <c r="Q23" s="144"/>
      <c r="R23" s="144"/>
    </row>
    <row r="24" customFormat="false" ht="12" hidden="false" customHeight="false" outlineLevel="0" collapsed="false">
      <c r="B24" s="194" t="n">
        <f aca="false">1+B23</f>
        <v>7</v>
      </c>
      <c r="C24" s="195" t="n">
        <f aca="false">+D$5*C23+D$6*D23+D$7*E23</f>
        <v>60</v>
      </c>
      <c r="D24" s="195" t="n">
        <f aca="false">+E$5*C23+E$6*D23+E$7*E23</f>
        <v>30</v>
      </c>
      <c r="E24" s="195" t="n">
        <f aca="false">+F$5*C23+F$6*D23+F$7*E23</f>
        <v>10</v>
      </c>
      <c r="M24" s="144"/>
      <c r="N24" s="144"/>
      <c r="O24" s="144"/>
      <c r="P24" s="144"/>
      <c r="Q24" s="144"/>
      <c r="R24" s="144"/>
    </row>
    <row r="25" customFormat="false" ht="12" hidden="false" customHeight="false" outlineLevel="0" collapsed="false">
      <c r="B25" s="194" t="n">
        <f aca="false">1+B24</f>
        <v>8</v>
      </c>
      <c r="C25" s="195" t="n">
        <f aca="false">+D$5*C24+D$6*D24+D$7*E24</f>
        <v>60</v>
      </c>
      <c r="D25" s="195" t="n">
        <f aca="false">+E$5*C24+E$6*D24+E$7*E24</f>
        <v>30</v>
      </c>
      <c r="E25" s="195" t="n">
        <f aca="false">+F$5*C24+F$6*D24+F$7*E24</f>
        <v>10</v>
      </c>
      <c r="M25" s="144"/>
      <c r="N25" s="144"/>
      <c r="O25" s="144"/>
      <c r="P25" s="144"/>
      <c r="Q25" s="144"/>
      <c r="R25" s="144"/>
    </row>
    <row r="26" customFormat="false" ht="12" hidden="false" customHeight="false" outlineLevel="0" collapsed="false">
      <c r="B26" s="194" t="n">
        <f aca="false">1+B25</f>
        <v>9</v>
      </c>
      <c r="C26" s="195" t="n">
        <f aca="false">+D$5*C25+D$6*D25+D$7*E25</f>
        <v>60</v>
      </c>
      <c r="D26" s="195" t="n">
        <f aca="false">+E$5*C25+E$6*D25+E$7*E25</f>
        <v>30</v>
      </c>
      <c r="E26" s="195" t="n">
        <f aca="false">+F$5*C25+F$6*D25+F$7*E25</f>
        <v>10</v>
      </c>
      <c r="M26" s="144"/>
      <c r="N26" s="144"/>
      <c r="O26" s="144"/>
      <c r="P26" s="144"/>
      <c r="Q26" s="144"/>
      <c r="R26" s="144"/>
    </row>
    <row r="27" customFormat="false" ht="12" hidden="false" customHeight="false" outlineLevel="0" collapsed="false">
      <c r="B27" s="194" t="n">
        <f aca="false">1+B26</f>
        <v>10</v>
      </c>
      <c r="C27" s="195" t="n">
        <f aca="false">+D$5*C26+D$6*D26+D$7*E26</f>
        <v>60</v>
      </c>
      <c r="D27" s="195" t="n">
        <f aca="false">+E$5*C26+E$6*D26+E$7*E26</f>
        <v>30</v>
      </c>
      <c r="E27" s="195" t="n">
        <f aca="false">+F$5*C26+F$6*D26+F$7*E26</f>
        <v>10</v>
      </c>
      <c r="M27" s="144"/>
      <c r="N27" s="144"/>
      <c r="O27" s="144"/>
      <c r="P27" s="144"/>
      <c r="Q27" s="144"/>
      <c r="R27" s="144"/>
    </row>
    <row r="28" customFormat="false" ht="12" hidden="false" customHeight="false" outlineLevel="0" collapsed="false">
      <c r="B28" s="194" t="n">
        <f aca="false">1+B27</f>
        <v>11</v>
      </c>
      <c r="C28" s="195" t="n">
        <f aca="false">+D$5*C27+D$6*D27+D$7*E27</f>
        <v>60</v>
      </c>
      <c r="D28" s="195" t="n">
        <f aca="false">+E$5*C27+E$6*D27+E$7*E27</f>
        <v>30</v>
      </c>
      <c r="E28" s="195" t="n">
        <f aca="false">+F$5*C27+F$6*D27+F$7*E27</f>
        <v>10</v>
      </c>
      <c r="M28" s="144"/>
      <c r="N28" s="144"/>
      <c r="O28" s="144"/>
      <c r="P28" s="144"/>
      <c r="Q28" s="144"/>
      <c r="R28" s="144"/>
    </row>
    <row r="29" customFormat="false" ht="12" hidden="false" customHeight="false" outlineLevel="0" collapsed="false">
      <c r="B29" s="194" t="n">
        <f aca="false">1+B28</f>
        <v>12</v>
      </c>
      <c r="C29" s="195" t="n">
        <f aca="false">+D$5*C28+D$6*D28+D$7*E28</f>
        <v>60</v>
      </c>
      <c r="D29" s="195" t="n">
        <f aca="false">+E$5*C28+E$6*D28+E$7*E28</f>
        <v>30</v>
      </c>
      <c r="E29" s="195" t="n">
        <f aca="false">+F$5*C28+F$6*D28+F$7*E28</f>
        <v>10</v>
      </c>
      <c r="M29" s="144"/>
      <c r="N29" s="144"/>
      <c r="O29" s="144"/>
      <c r="P29" s="144"/>
      <c r="Q29" s="144"/>
      <c r="R29" s="144"/>
    </row>
    <row r="30" customFormat="false" ht="12" hidden="false" customHeight="false" outlineLevel="0" collapsed="false">
      <c r="B30" s="194" t="n">
        <f aca="false">1+B29</f>
        <v>13</v>
      </c>
      <c r="C30" s="195" t="n">
        <f aca="false">+D$5*C29+D$6*D29+D$7*E29</f>
        <v>60</v>
      </c>
      <c r="D30" s="195" t="n">
        <f aca="false">+E$5*C29+E$6*D29+E$7*E29</f>
        <v>30</v>
      </c>
      <c r="E30" s="195" t="n">
        <f aca="false">+F$5*C29+F$6*D29+F$7*E29</f>
        <v>10</v>
      </c>
      <c r="M30" s="144"/>
      <c r="N30" s="144"/>
      <c r="O30" s="144"/>
      <c r="P30" s="144"/>
      <c r="Q30" s="144"/>
      <c r="R30" s="144"/>
    </row>
    <row r="31" customFormat="false" ht="12" hidden="false" customHeight="false" outlineLevel="0" collapsed="false">
      <c r="B31" s="194" t="n">
        <f aca="false">1+B30</f>
        <v>14</v>
      </c>
      <c r="C31" s="195" t="n">
        <f aca="false">+D$5*C30+D$6*D30+D$7*E30</f>
        <v>60</v>
      </c>
      <c r="D31" s="195" t="n">
        <f aca="false">+E$5*C30+E$6*D30+E$7*E30</f>
        <v>30</v>
      </c>
      <c r="E31" s="195" t="n">
        <f aca="false">+F$5*C30+F$6*D30+F$7*E30</f>
        <v>10</v>
      </c>
      <c r="M31" s="144"/>
      <c r="N31" s="144"/>
      <c r="O31" s="144"/>
      <c r="P31" s="144"/>
      <c r="Q31" s="144"/>
      <c r="R31" s="144"/>
    </row>
    <row r="32" customFormat="false" ht="12" hidden="false" customHeight="false" outlineLevel="0" collapsed="false">
      <c r="B32" s="194" t="n">
        <f aca="false">1+B31</f>
        <v>15</v>
      </c>
      <c r="C32" s="195" t="n">
        <f aca="false">+D$5*C31+D$6*D31+D$7*E31</f>
        <v>60</v>
      </c>
      <c r="D32" s="195" t="n">
        <f aca="false">+E$5*C31+E$6*D31+E$7*E31</f>
        <v>30</v>
      </c>
      <c r="E32" s="195" t="n">
        <f aca="false">+F$5*C31+F$6*D31+F$7*E31</f>
        <v>10</v>
      </c>
      <c r="M32" s="144"/>
      <c r="N32" s="144"/>
      <c r="O32" s="144"/>
      <c r="P32" s="144"/>
      <c r="Q32" s="144"/>
      <c r="R32" s="144"/>
    </row>
    <row r="33" customFormat="false" ht="12" hidden="false" customHeight="false" outlineLevel="0" collapsed="false">
      <c r="B33" s="194" t="n">
        <f aca="false">1+B32</f>
        <v>16</v>
      </c>
      <c r="C33" s="195" t="n">
        <f aca="false">+D$5*C32+D$6*D32+D$7*E32</f>
        <v>60</v>
      </c>
      <c r="D33" s="195" t="n">
        <f aca="false">+E$5*C32+E$6*D32+E$7*E32</f>
        <v>30</v>
      </c>
      <c r="E33" s="195" t="n">
        <f aca="false">+F$5*C32+F$6*D32+F$7*E32</f>
        <v>10</v>
      </c>
      <c r="M33" s="144"/>
      <c r="N33" s="144"/>
      <c r="O33" s="144"/>
      <c r="P33" s="144"/>
      <c r="Q33" s="144"/>
      <c r="R33" s="144"/>
    </row>
    <row r="34" customFormat="false" ht="12" hidden="false" customHeight="false" outlineLevel="0" collapsed="false">
      <c r="B34" s="194" t="n">
        <f aca="false">1+B33</f>
        <v>17</v>
      </c>
      <c r="C34" s="195" t="n">
        <f aca="false">+D$5*C33+D$6*D33+D$7*E33</f>
        <v>60</v>
      </c>
      <c r="D34" s="195" t="n">
        <f aca="false">+E$5*C33+E$6*D33+E$7*E33</f>
        <v>30</v>
      </c>
      <c r="E34" s="195" t="n">
        <f aca="false">+F$5*C33+F$6*D33+F$7*E33</f>
        <v>10</v>
      </c>
      <c r="M34" s="144"/>
      <c r="N34" s="144"/>
      <c r="O34" s="144"/>
      <c r="P34" s="144"/>
      <c r="Q34" s="144"/>
      <c r="R34" s="144"/>
    </row>
    <row r="35" customFormat="false" ht="12" hidden="false" customHeight="false" outlineLevel="0" collapsed="false">
      <c r="B35" s="194" t="n">
        <f aca="false">1+B34</f>
        <v>18</v>
      </c>
      <c r="C35" s="195" t="n">
        <f aca="false">+D$5*C34+D$6*D34+D$7*E34</f>
        <v>60</v>
      </c>
      <c r="D35" s="195" t="n">
        <f aca="false">+E$5*C34+E$6*D34+E$7*E34</f>
        <v>30</v>
      </c>
      <c r="E35" s="195" t="n">
        <f aca="false">+F$5*C34+F$6*D34+F$7*E34</f>
        <v>10</v>
      </c>
      <c r="M35" s="144"/>
      <c r="N35" s="144"/>
      <c r="O35" s="144"/>
      <c r="P35" s="144"/>
      <c r="Q35" s="144"/>
      <c r="R35" s="144"/>
    </row>
    <row r="36" customFormat="false" ht="12" hidden="false" customHeight="false" outlineLevel="0" collapsed="false">
      <c r="B36" s="194" t="n">
        <f aca="false">1+B35</f>
        <v>19</v>
      </c>
      <c r="C36" s="195" t="n">
        <f aca="false">+D$5*C35+D$6*D35+D$7*E35</f>
        <v>60</v>
      </c>
      <c r="D36" s="195" t="n">
        <f aca="false">+E$5*C35+E$6*D35+E$7*E35</f>
        <v>30</v>
      </c>
      <c r="E36" s="195" t="n">
        <f aca="false">+F$5*C35+F$6*D35+F$7*E35</f>
        <v>10</v>
      </c>
      <c r="M36" s="144"/>
      <c r="N36" s="144"/>
      <c r="O36" s="144"/>
      <c r="P36" s="144"/>
      <c r="Q36" s="144"/>
      <c r="R36" s="144"/>
    </row>
    <row r="37" customFormat="false" ht="12" hidden="false" customHeight="false" outlineLevel="0" collapsed="false">
      <c r="B37" s="194" t="n">
        <f aca="false">1+B36</f>
        <v>20</v>
      </c>
      <c r="C37" s="195" t="n">
        <f aca="false">+D$5*C36+D$6*D36+D$7*E36</f>
        <v>60</v>
      </c>
      <c r="D37" s="195" t="n">
        <f aca="false">+E$5*C36+E$6*D36+E$7*E36</f>
        <v>30</v>
      </c>
      <c r="E37" s="195" t="n">
        <f aca="false">+F$5*C36+F$6*D36+F$7*E36</f>
        <v>10</v>
      </c>
      <c r="M37" s="144"/>
      <c r="N37" s="144"/>
      <c r="O37" s="144"/>
      <c r="P37" s="144"/>
      <c r="Q37" s="144"/>
      <c r="R37" s="144"/>
    </row>
    <row r="38" customFormat="false" ht="12" hidden="false" customHeight="false" outlineLevel="0" collapsed="false">
      <c r="B38" s="194" t="n">
        <f aca="false">1+B37</f>
        <v>21</v>
      </c>
      <c r="C38" s="195" t="n">
        <f aca="false">+D$5*C37+D$6*D37+D$7*E37</f>
        <v>60</v>
      </c>
      <c r="D38" s="195" t="n">
        <f aca="false">+E$5*C37+E$6*D37+E$7*E37</f>
        <v>30</v>
      </c>
      <c r="E38" s="195" t="n">
        <f aca="false">+F$5*C37+F$6*D37+F$7*E37</f>
        <v>10</v>
      </c>
    </row>
    <row r="39" customFormat="false" ht="12" hidden="false" customHeight="false" outlineLevel="0" collapsed="false">
      <c r="B39" s="194" t="n">
        <f aca="false">1+B38</f>
        <v>22</v>
      </c>
      <c r="C39" s="195" t="n">
        <f aca="false">+D$5*C38+D$6*D38+D$7*E38</f>
        <v>60</v>
      </c>
      <c r="D39" s="195" t="n">
        <f aca="false">+E$5*C38+E$6*D38+E$7*E38</f>
        <v>30</v>
      </c>
      <c r="E39" s="195" t="n">
        <f aca="false">+F$5*C38+F$6*D38+F$7*E38</f>
        <v>10</v>
      </c>
    </row>
    <row r="40" customFormat="false" ht="12" hidden="false" customHeight="false" outlineLevel="0" collapsed="false">
      <c r="B40" s="194" t="n">
        <f aca="false">1+B39</f>
        <v>23</v>
      </c>
      <c r="C40" s="195" t="n">
        <f aca="false">+D$5*C39+D$6*D39+D$7*E39</f>
        <v>60</v>
      </c>
      <c r="D40" s="195" t="n">
        <f aca="false">+E$5*C39+E$6*D39+E$7*E39</f>
        <v>30</v>
      </c>
      <c r="E40" s="195" t="n">
        <f aca="false">+F$5*C39+F$6*D39+F$7*E39</f>
        <v>10</v>
      </c>
    </row>
    <row r="41" customFormat="false" ht="12" hidden="false" customHeight="false" outlineLevel="0" collapsed="false">
      <c r="B41" s="194" t="n">
        <f aca="false">1+B40</f>
        <v>24</v>
      </c>
      <c r="C41" s="195" t="n">
        <f aca="false">+D$5*C40+D$6*D40+D$7*E40</f>
        <v>60</v>
      </c>
      <c r="D41" s="195" t="n">
        <f aca="false">+E$5*C40+E$6*D40+E$7*E40</f>
        <v>30</v>
      </c>
      <c r="E41" s="195" t="n">
        <f aca="false">+F$5*C40+F$6*D40+F$7*E40</f>
        <v>10</v>
      </c>
      <c r="K41" s="196"/>
      <c r="L41" s="144"/>
      <c r="M41" s="144"/>
      <c r="N41" s="144"/>
      <c r="O41" s="144"/>
    </row>
    <row r="42" customFormat="false" ht="12" hidden="false" customHeight="false" outlineLevel="0" collapsed="false">
      <c r="B42" s="194" t="n">
        <f aca="false">1+B41</f>
        <v>25</v>
      </c>
      <c r="C42" s="195" t="n">
        <f aca="false">+D$5*C41+D$6*D41+D$7*E41</f>
        <v>60</v>
      </c>
      <c r="D42" s="195" t="n">
        <f aca="false">+E$5*C41+E$6*D41+E$7*E41</f>
        <v>30</v>
      </c>
      <c r="E42" s="195" t="n">
        <f aca="false">+F$5*C41+F$6*D41+F$7*E41</f>
        <v>10</v>
      </c>
      <c r="K42" s="197"/>
      <c r="L42" s="144"/>
      <c r="M42" s="144"/>
      <c r="N42" s="144"/>
      <c r="O42" s="144"/>
    </row>
    <row r="43" customFormat="false" ht="12" hidden="false" customHeight="false" outlineLevel="0" collapsed="false">
      <c r="B43" s="194" t="n">
        <f aca="false">1+B42</f>
        <v>26</v>
      </c>
      <c r="C43" s="195" t="n">
        <f aca="false">+D$5*C42+D$6*D42+D$7*E42</f>
        <v>60</v>
      </c>
      <c r="D43" s="195" t="n">
        <f aca="false">+E$5*C42+E$6*D42+E$7*E42</f>
        <v>30</v>
      </c>
      <c r="E43" s="195" t="n">
        <f aca="false">+F$5*C42+F$6*D42+F$7*E42</f>
        <v>10</v>
      </c>
      <c r="K43" s="197"/>
      <c r="L43" s="144"/>
      <c r="M43" s="144"/>
      <c r="N43" s="144"/>
      <c r="O43" s="144"/>
    </row>
    <row r="44" customFormat="false" ht="12" hidden="false" customHeight="false" outlineLevel="0" collapsed="false">
      <c r="B44" s="194" t="n">
        <f aca="false">1+B43</f>
        <v>27</v>
      </c>
      <c r="C44" s="195" t="n">
        <f aca="false">+D$5*C43+D$6*D43+D$7*E43</f>
        <v>60</v>
      </c>
      <c r="D44" s="195" t="n">
        <f aca="false">+E$5*C43+E$6*D43+E$7*E43</f>
        <v>30</v>
      </c>
      <c r="E44" s="195" t="n">
        <f aca="false">+F$5*C43+F$6*D43+F$7*E43</f>
        <v>10</v>
      </c>
      <c r="K44" s="197"/>
      <c r="L44" s="144"/>
      <c r="M44" s="144"/>
      <c r="N44" s="144"/>
      <c r="O44" s="144"/>
    </row>
    <row r="45" customFormat="false" ht="12" hidden="false" customHeight="false" outlineLevel="0" collapsed="false">
      <c r="B45" s="194" t="n">
        <f aca="false">1+B44</f>
        <v>28</v>
      </c>
      <c r="C45" s="195" t="n">
        <f aca="false">+D$5*C44+D$6*D44+D$7*E44</f>
        <v>60</v>
      </c>
      <c r="D45" s="195" t="n">
        <f aca="false">+E$5*C44+E$6*D44+E$7*E44</f>
        <v>30</v>
      </c>
      <c r="E45" s="195" t="n">
        <f aca="false">+F$5*C44+F$6*D44+F$7*E44</f>
        <v>10</v>
      </c>
      <c r="K45" s="198"/>
    </row>
    <row r="46" customFormat="false" ht="12" hidden="false" customHeight="false" outlineLevel="0" collapsed="false">
      <c r="B46" s="194" t="n">
        <f aca="false">1+B45</f>
        <v>29</v>
      </c>
      <c r="C46" s="195" t="n">
        <f aca="false">+D$5*C45+D$6*D45+D$7*E45</f>
        <v>60</v>
      </c>
      <c r="D46" s="195" t="n">
        <f aca="false">+E$5*C45+E$6*D45+E$7*E45</f>
        <v>30</v>
      </c>
      <c r="E46" s="195" t="n">
        <f aca="false">+F$5*C45+F$6*D45+F$7*E45</f>
        <v>10</v>
      </c>
    </row>
    <row r="47" customFormat="false" ht="12" hidden="false" customHeight="false" outlineLevel="0" collapsed="false">
      <c r="B47" s="194" t="n">
        <f aca="false">1+B46</f>
        <v>30</v>
      </c>
      <c r="C47" s="195" t="n">
        <f aca="false">+D$5*C46+D$6*D46+D$7*E46</f>
        <v>60</v>
      </c>
      <c r="D47" s="195" t="n">
        <f aca="false">+E$5*C46+E$6*D46+E$7*E46</f>
        <v>30</v>
      </c>
      <c r="E47" s="195" t="n">
        <f aca="false">+F$5*C46+F$6*D46+F$7*E46</f>
        <v>10</v>
      </c>
    </row>
    <row r="48" customFormat="false" ht="12" hidden="false" customHeight="false" outlineLevel="0" collapsed="false">
      <c r="B48" s="194" t="n">
        <f aca="false">1+B47</f>
        <v>31</v>
      </c>
      <c r="C48" s="195" t="n">
        <f aca="false">+D$5*C47+D$6*D47+D$7*E47</f>
        <v>60</v>
      </c>
      <c r="D48" s="195" t="n">
        <f aca="false">+E$5*C47+E$6*D47+E$7*E47</f>
        <v>30</v>
      </c>
      <c r="E48" s="195" t="n">
        <f aca="false">+F$5*C47+F$6*D47+F$7*E47</f>
        <v>10</v>
      </c>
    </row>
    <row r="49" customFormat="false" ht="12" hidden="false" customHeight="false" outlineLevel="0" collapsed="false">
      <c r="B49" s="194" t="n">
        <f aca="false">1+B48</f>
        <v>32</v>
      </c>
      <c r="C49" s="195" t="n">
        <f aca="false">+D$5*C48+D$6*D48+D$7*E48</f>
        <v>60</v>
      </c>
      <c r="D49" s="195" t="n">
        <f aca="false">+E$5*C48+E$6*D48+E$7*E48</f>
        <v>30</v>
      </c>
      <c r="E49" s="195" t="n">
        <f aca="false">+F$5*C48+F$6*D48+F$7*E48</f>
        <v>10</v>
      </c>
    </row>
    <row r="50" customFormat="false" ht="12" hidden="false" customHeight="false" outlineLevel="0" collapsed="false">
      <c r="B50" s="194" t="n">
        <f aca="false">1+B49</f>
        <v>33</v>
      </c>
      <c r="C50" s="195" t="n">
        <f aca="false">+D$5*C49+D$6*D49+D$7*E49</f>
        <v>60</v>
      </c>
      <c r="D50" s="195" t="n">
        <f aca="false">+E$5*C49+E$6*D49+E$7*E49</f>
        <v>30</v>
      </c>
      <c r="E50" s="195" t="n">
        <f aca="false">+F$5*C49+F$6*D49+F$7*E49</f>
        <v>10</v>
      </c>
    </row>
    <row r="51" customFormat="false" ht="12" hidden="false" customHeight="false" outlineLevel="0" collapsed="false">
      <c r="B51" s="194" t="n">
        <f aca="false">1+B50</f>
        <v>34</v>
      </c>
      <c r="C51" s="195" t="n">
        <f aca="false">+D$5*C50+D$6*D50+D$7*E50</f>
        <v>60</v>
      </c>
      <c r="D51" s="195" t="n">
        <f aca="false">+E$5*C50+E$6*D50+E$7*E50</f>
        <v>30</v>
      </c>
      <c r="E51" s="195" t="n">
        <f aca="false">+F$5*C50+F$6*D50+F$7*E50</f>
        <v>10</v>
      </c>
    </row>
    <row r="52" customFormat="false" ht="12" hidden="false" customHeight="false" outlineLevel="0" collapsed="false">
      <c r="B52" s="194" t="n">
        <f aca="false">1+B51</f>
        <v>35</v>
      </c>
      <c r="C52" s="195" t="n">
        <f aca="false">+D$5*C51+D$6*D51+D$7*E51</f>
        <v>60</v>
      </c>
      <c r="D52" s="195" t="n">
        <f aca="false">+E$5*C51+E$6*D51+E$7*E51</f>
        <v>30</v>
      </c>
      <c r="E52" s="195" t="n">
        <f aca="false">+F$5*C51+F$6*D51+F$7*E51</f>
        <v>10</v>
      </c>
    </row>
    <row r="53" customFormat="false" ht="12" hidden="false" customHeight="false" outlineLevel="0" collapsed="false">
      <c r="B53" s="194" t="n">
        <f aca="false">1+B52</f>
        <v>36</v>
      </c>
      <c r="C53" s="195" t="n">
        <f aca="false">+D$5*C52+D$6*D52+D$7*E52</f>
        <v>60</v>
      </c>
      <c r="D53" s="195" t="n">
        <f aca="false">+E$5*C52+E$6*D52+E$7*E52</f>
        <v>30</v>
      </c>
      <c r="E53" s="195" t="n">
        <f aca="false">+F$5*C52+F$6*D52+F$7*E52</f>
        <v>10</v>
      </c>
    </row>
    <row r="54" customFormat="false" ht="12" hidden="false" customHeight="false" outlineLevel="0" collapsed="false">
      <c r="B54" s="194" t="n">
        <f aca="false">1+B53</f>
        <v>37</v>
      </c>
      <c r="C54" s="195" t="n">
        <f aca="false">+D$5*C53+D$6*D53+D$7*E53</f>
        <v>60</v>
      </c>
      <c r="D54" s="195" t="n">
        <f aca="false">+E$5*C53+E$6*D53+E$7*E53</f>
        <v>30</v>
      </c>
      <c r="E54" s="195" t="n">
        <f aca="false">+F$5*C53+F$6*D53+F$7*E53</f>
        <v>10</v>
      </c>
    </row>
    <row r="55" customFormat="false" ht="12" hidden="false" customHeight="false" outlineLevel="0" collapsed="false">
      <c r="B55" s="194" t="n">
        <f aca="false">1+B54</f>
        <v>38</v>
      </c>
      <c r="C55" s="195" t="n">
        <f aca="false">+D$5*C54+D$6*D54+D$7*E54</f>
        <v>60</v>
      </c>
      <c r="D55" s="195" t="n">
        <f aca="false">+E$5*C54+E$6*D54+E$7*E54</f>
        <v>30</v>
      </c>
      <c r="E55" s="195" t="n">
        <f aca="false">+F$5*C54+F$6*D54+F$7*E54</f>
        <v>10</v>
      </c>
    </row>
    <row r="56" customFormat="false" ht="12" hidden="false" customHeight="false" outlineLevel="0" collapsed="false">
      <c r="B56" s="194" t="n">
        <f aca="false">1+B55</f>
        <v>39</v>
      </c>
      <c r="C56" s="195" t="n">
        <f aca="false">+D$5*C55+D$6*D55+D$7*E55</f>
        <v>60</v>
      </c>
      <c r="D56" s="195" t="n">
        <f aca="false">+E$5*C55+E$6*D55+E$7*E55</f>
        <v>30</v>
      </c>
      <c r="E56" s="195" t="n">
        <f aca="false">+F$5*C55+F$6*D55+F$7*E55</f>
        <v>10</v>
      </c>
    </row>
    <row r="57" customFormat="false" ht="12" hidden="false" customHeight="false" outlineLevel="0" collapsed="false">
      <c r="B57" s="194" t="n">
        <f aca="false">1+B56</f>
        <v>40</v>
      </c>
      <c r="C57" s="195" t="n">
        <f aca="false">+D$5*C56+D$6*D56+D$7*E56</f>
        <v>60</v>
      </c>
      <c r="D57" s="195" t="n">
        <f aca="false">+E$5*C56+E$6*D56+E$7*E56</f>
        <v>30</v>
      </c>
      <c r="E57" s="195" t="n">
        <f aca="false">+F$5*C56+F$6*D56+F$7*E56</f>
        <v>10</v>
      </c>
    </row>
    <row r="58" customFormat="false" ht="12" hidden="false" customHeight="false" outlineLevel="0" collapsed="false">
      <c r="B58" s="194" t="n">
        <f aca="false">1+B57</f>
        <v>41</v>
      </c>
      <c r="C58" s="195" t="n">
        <f aca="false">+D$5*C57+D$6*D57+D$7*E57</f>
        <v>60</v>
      </c>
      <c r="D58" s="195" t="n">
        <f aca="false">+E$5*C57+E$6*D57+E$7*E57</f>
        <v>30</v>
      </c>
      <c r="E58" s="195" t="n">
        <f aca="false">+F$5*C57+F$6*D57+F$7*E57</f>
        <v>10</v>
      </c>
    </row>
    <row r="59" customFormat="false" ht="12" hidden="false" customHeight="false" outlineLevel="0" collapsed="false">
      <c r="B59" s="194" t="n">
        <f aca="false">1+B58</f>
        <v>42</v>
      </c>
      <c r="C59" s="195" t="n">
        <f aca="false">+D$5*C58+D$6*D58+D$7*E58</f>
        <v>60</v>
      </c>
      <c r="D59" s="195" t="n">
        <f aca="false">+E$5*C58+E$6*D58+E$7*E58</f>
        <v>30</v>
      </c>
      <c r="E59" s="195" t="n">
        <f aca="false">+F$5*C58+F$6*D58+F$7*E58</f>
        <v>10</v>
      </c>
    </row>
    <row r="60" customFormat="false" ht="12" hidden="false" customHeight="false" outlineLevel="0" collapsed="false">
      <c r="B60" s="194" t="n">
        <f aca="false">1+B59</f>
        <v>43</v>
      </c>
      <c r="C60" s="195" t="n">
        <f aca="false">+D$5*C59+D$6*D59+D$7*E59</f>
        <v>60</v>
      </c>
      <c r="D60" s="195" t="n">
        <f aca="false">+E$5*C59+E$6*D59+E$7*E59</f>
        <v>30</v>
      </c>
      <c r="E60" s="195" t="n">
        <f aca="false">+F$5*C59+F$6*D59+F$7*E59</f>
        <v>10</v>
      </c>
    </row>
    <row r="61" customFormat="false" ht="12" hidden="false" customHeight="false" outlineLevel="0" collapsed="false">
      <c r="B61" s="194" t="n">
        <f aca="false">1+B60</f>
        <v>44</v>
      </c>
      <c r="C61" s="195" t="n">
        <f aca="false">+D$5*C60+D$6*D60+D$7*E60</f>
        <v>60</v>
      </c>
      <c r="D61" s="195" t="n">
        <f aca="false">+E$5*C60+E$6*D60+E$7*E60</f>
        <v>30</v>
      </c>
      <c r="E61" s="195" t="n">
        <f aca="false">+F$5*C60+F$6*D60+F$7*E60</f>
        <v>10</v>
      </c>
    </row>
    <row r="62" customFormat="false" ht="12" hidden="false" customHeight="false" outlineLevel="0" collapsed="false">
      <c r="B62" s="194" t="n">
        <f aca="false">1+B61</f>
        <v>45</v>
      </c>
      <c r="C62" s="195" t="n">
        <f aca="false">+D$5*C61+D$6*D61+D$7*E61</f>
        <v>60</v>
      </c>
      <c r="D62" s="195" t="n">
        <f aca="false">+E$5*C61+E$6*D61+E$7*E61</f>
        <v>30</v>
      </c>
      <c r="E62" s="195" t="n">
        <f aca="false">+F$5*C61+F$6*D61+F$7*E61</f>
        <v>10</v>
      </c>
    </row>
    <row r="63" customFormat="false" ht="12" hidden="false" customHeight="false" outlineLevel="0" collapsed="false">
      <c r="B63" s="194" t="n">
        <f aca="false">1+B62</f>
        <v>46</v>
      </c>
      <c r="C63" s="195" t="n">
        <f aca="false">+D$5*C62+D$6*D62+D$7*E62</f>
        <v>60</v>
      </c>
      <c r="D63" s="195" t="n">
        <f aca="false">+E$5*C62+E$6*D62+E$7*E62</f>
        <v>30</v>
      </c>
      <c r="E63" s="195" t="n">
        <f aca="false">+F$5*C62+F$6*D62+F$7*E62</f>
        <v>10</v>
      </c>
    </row>
    <row r="64" customFormat="false" ht="12" hidden="false" customHeight="false" outlineLevel="0" collapsed="false">
      <c r="B64" s="194" t="n">
        <f aca="false">1+B63</f>
        <v>47</v>
      </c>
      <c r="C64" s="195" t="n">
        <f aca="false">+D$5*C63+D$6*D63+D$7*E63</f>
        <v>60</v>
      </c>
      <c r="D64" s="195" t="n">
        <f aca="false">+E$5*C63+E$6*D63+E$7*E63</f>
        <v>30</v>
      </c>
      <c r="E64" s="195" t="n">
        <f aca="false">+F$5*C63+F$6*D63+F$7*E63</f>
        <v>10</v>
      </c>
    </row>
    <row r="65" customFormat="false" ht="12" hidden="false" customHeight="false" outlineLevel="0" collapsed="false">
      <c r="B65" s="194" t="n">
        <f aca="false">1+B64</f>
        <v>48</v>
      </c>
      <c r="C65" s="195" t="n">
        <f aca="false">+D$5*C64+D$6*D64+D$7*E64</f>
        <v>60</v>
      </c>
      <c r="D65" s="195" t="n">
        <f aca="false">+E$5*C64+E$6*D64+E$7*E64</f>
        <v>30</v>
      </c>
      <c r="E65" s="195" t="n">
        <f aca="false">+F$5*C64+F$6*D64+F$7*E64</f>
        <v>10</v>
      </c>
    </row>
    <row r="66" customFormat="false" ht="12" hidden="false" customHeight="false" outlineLevel="0" collapsed="false">
      <c r="B66" s="194" t="n">
        <f aca="false">1+B65</f>
        <v>49</v>
      </c>
      <c r="C66" s="195" t="n">
        <f aca="false">+D$5*C65+D$6*D65+D$7*E65</f>
        <v>60</v>
      </c>
      <c r="D66" s="195" t="n">
        <f aca="false">+E$5*C65+E$6*D65+E$7*E65</f>
        <v>30</v>
      </c>
      <c r="E66" s="195" t="n">
        <f aca="false">+F$5*C65+F$6*D65+F$7*E65</f>
        <v>10</v>
      </c>
    </row>
    <row r="67" customFormat="false" ht="12" hidden="false" customHeight="false" outlineLevel="0" collapsed="false">
      <c r="B67" s="194" t="n">
        <f aca="false">1+B66</f>
        <v>50</v>
      </c>
      <c r="C67" s="195" t="n">
        <f aca="false">+D$5*C66+D$6*D66+D$7*E66</f>
        <v>60</v>
      </c>
      <c r="D67" s="195" t="n">
        <f aca="false">+E$5*C66+E$6*D66+E$7*E66</f>
        <v>30</v>
      </c>
      <c r="E67" s="195" t="n">
        <f aca="false">+F$5*C66+F$6*D66+F$7*E66</f>
        <v>10</v>
      </c>
    </row>
    <row r="68" customFormat="false" ht="12" hidden="false" customHeight="false" outlineLevel="0" collapsed="false">
      <c r="B68" s="194"/>
      <c r="C68" s="195"/>
      <c r="D68" s="195"/>
      <c r="E68" s="195"/>
    </row>
  </sheetData>
  <sheetProtection sheet="true" objects="true" scenarios="true"/>
  <mergeCells count="1">
    <mergeCell ref="B3:C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54"/>
  <sheetViews>
    <sheetView showFormulas="false" showGridLines="true" showRowColHeaders="true" showZeros="true" rightToLeft="false" tabSelected="true" showOutlineSymbols="true" defaultGridColor="true" view="normal" topLeftCell="A1" colorId="64" zoomScale="125" zoomScaleNormal="125" zoomScalePageLayoutView="100" workbookViewId="0">
      <selection pane="topLeft" activeCell="A1" activeCellId="0" sqref="A1"/>
    </sheetView>
  </sheetViews>
  <sheetFormatPr defaultColWidth="10.70703125" defaultRowHeight="12" zeroHeight="false" outlineLevelRow="0" outlineLevelCol="0"/>
  <cols>
    <col collapsed="false" customWidth="true" hidden="false" outlineLevel="0" max="1" min="1" style="0" width="1.85"/>
    <col collapsed="false" customWidth="true" hidden="false" outlineLevel="0" max="2" min="2" style="0" width="7.15"/>
    <col collapsed="false" customWidth="true" hidden="false" outlineLevel="0" max="4" min="3" style="0" width="9.51"/>
    <col collapsed="false" customWidth="true" hidden="false" outlineLevel="0" max="5" min="5" style="0" width="9.16"/>
    <col collapsed="false" customWidth="true" hidden="false" outlineLevel="0" max="6" min="6" style="0" width="9.83"/>
    <col collapsed="false" customWidth="true" hidden="false" outlineLevel="0" max="8" min="8" style="0" width="9.83"/>
  </cols>
  <sheetData>
    <row r="1" customFormat="false" ht="16" hidden="false" customHeight="false" outlineLevel="0" collapsed="false">
      <c r="A1" s="199"/>
      <c r="B1" s="200" t="s">
        <v>80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1"/>
      <c r="T1" s="202"/>
      <c r="U1" s="199"/>
    </row>
    <row r="2" customFormat="false" ht="13" hidden="false" customHeight="false" outlineLevel="0" collapsed="false">
      <c r="A2" s="199"/>
      <c r="B2" s="203" t="s">
        <v>1</v>
      </c>
      <c r="C2" s="204"/>
      <c r="D2" s="204"/>
      <c r="E2" s="204"/>
      <c r="F2" s="205"/>
      <c r="G2" s="206" t="s">
        <v>2</v>
      </c>
      <c r="H2" s="207"/>
      <c r="I2" s="206" t="s">
        <v>3</v>
      </c>
      <c r="J2" s="207"/>
      <c r="K2" s="208" t="s">
        <v>4</v>
      </c>
      <c r="L2" s="208"/>
      <c r="M2" s="208"/>
      <c r="N2" s="208"/>
      <c r="O2" s="209" t="s">
        <v>5</v>
      </c>
      <c r="P2" s="209"/>
      <c r="Q2" s="209"/>
      <c r="R2" s="209"/>
      <c r="S2" s="199"/>
      <c r="T2" s="199"/>
      <c r="U2" s="199"/>
    </row>
    <row r="3" customFormat="false" ht="29" hidden="false" customHeight="true" outlineLevel="0" collapsed="false">
      <c r="A3" s="210"/>
      <c r="B3" s="210" t="s">
        <v>6</v>
      </c>
      <c r="C3" s="210"/>
      <c r="D3" s="210"/>
      <c r="E3" s="210"/>
      <c r="F3" s="211" t="s">
        <v>7</v>
      </c>
      <c r="G3" s="210" t="n">
        <v>0</v>
      </c>
      <c r="H3" s="212" t="s">
        <v>8</v>
      </c>
      <c r="I3" s="213" t="s">
        <v>81</v>
      </c>
      <c r="J3" s="214"/>
      <c r="K3" s="215" t="s">
        <v>82</v>
      </c>
      <c r="L3" s="215"/>
      <c r="M3" s="215"/>
      <c r="N3" s="215"/>
      <c r="O3" s="216" t="s">
        <v>83</v>
      </c>
      <c r="P3" s="216"/>
      <c r="Q3" s="217"/>
      <c r="R3" s="218" t="n">
        <f aca="false">G5-G53</f>
        <v>173489.095002538</v>
      </c>
      <c r="S3" s="219" t="n">
        <v>0.02</v>
      </c>
      <c r="T3" s="220" t="s">
        <v>84</v>
      </c>
      <c r="U3" s="221"/>
    </row>
    <row r="4" customFormat="false" ht="39" hidden="false" customHeight="true" outlineLevel="0" collapsed="false">
      <c r="A4" s="210"/>
      <c r="B4" s="210" t="s">
        <v>12</v>
      </c>
      <c r="C4" s="210"/>
      <c r="D4" s="210"/>
      <c r="E4" s="210"/>
      <c r="F4" s="222" t="s">
        <v>85</v>
      </c>
      <c r="G4" s="223" t="n">
        <f aca="false">+J6</f>
        <v>8</v>
      </c>
      <c r="H4" s="212" t="s">
        <v>8</v>
      </c>
      <c r="I4" s="213"/>
      <c r="J4" s="224" t="n">
        <v>0.2</v>
      </c>
      <c r="K4" s="210"/>
      <c r="L4" s="210"/>
      <c r="M4" s="210"/>
      <c r="N4" s="210"/>
      <c r="O4" s="216" t="s">
        <v>11</v>
      </c>
      <c r="P4" s="216"/>
      <c r="Q4" s="225"/>
      <c r="R4" s="226" t="n">
        <f aca="false">+SUM(C13:C113)</f>
        <v>8674454.75885642</v>
      </c>
      <c r="S4" s="227" t="n">
        <f aca="false">+R4*100/G5</f>
        <v>61.9603911346887</v>
      </c>
      <c r="T4" s="228" t="s">
        <v>14</v>
      </c>
      <c r="U4" s="210"/>
    </row>
    <row r="5" customFormat="false" ht="19" hidden="false" customHeight="true" outlineLevel="0" collapsed="false">
      <c r="A5" s="210"/>
      <c r="B5" s="210" t="s">
        <v>15</v>
      </c>
      <c r="C5" s="210"/>
      <c r="D5" s="210"/>
      <c r="E5" s="210"/>
      <c r="F5" s="229" t="s">
        <v>16</v>
      </c>
      <c r="G5" s="230" t="n">
        <v>14000000</v>
      </c>
      <c r="H5" s="212"/>
      <c r="I5" s="213" t="s">
        <v>86</v>
      </c>
      <c r="J5" s="231"/>
      <c r="K5" s="232" t="n">
        <f aca="false">+J4*J6</f>
        <v>1.6</v>
      </c>
      <c r="L5" s="233" t="s">
        <v>87</v>
      </c>
      <c r="M5" s="233"/>
      <c r="N5" s="210"/>
      <c r="O5" s="234" t="s">
        <v>18</v>
      </c>
      <c r="P5" s="234"/>
      <c r="Q5" s="234"/>
      <c r="R5" s="235"/>
      <c r="S5" s="231"/>
      <c r="T5" s="210"/>
      <c r="U5" s="210"/>
    </row>
    <row r="6" customFormat="false" ht="29" hidden="false" customHeight="true" outlineLevel="0" collapsed="false">
      <c r="A6" s="210"/>
      <c r="B6" s="210"/>
      <c r="C6" s="210"/>
      <c r="D6" s="210"/>
      <c r="E6" s="210"/>
      <c r="F6" s="222"/>
      <c r="G6" s="210"/>
      <c r="H6" s="212"/>
      <c r="I6" s="213"/>
      <c r="J6" s="236" t="n">
        <v>8</v>
      </c>
      <c r="K6" s="237"/>
      <c r="L6" s="237"/>
      <c r="M6" s="237"/>
      <c r="N6" s="237"/>
      <c r="O6" s="234"/>
      <c r="P6" s="234"/>
      <c r="Q6" s="234"/>
      <c r="R6" s="238" t="n">
        <f aca="false">MAX(C13:C113)</f>
        <v>1137175.62390903</v>
      </c>
      <c r="S6" s="239" t="n">
        <f aca="false">100*R6/G5</f>
        <v>8.12268302792161</v>
      </c>
      <c r="T6" s="228" t="s">
        <v>14</v>
      </c>
      <c r="U6" s="210"/>
    </row>
    <row r="7" customFormat="false" ht="22" hidden="false" customHeight="true" outlineLevel="0" collapsed="false">
      <c r="A7" s="210"/>
      <c r="B7" s="210" t="s">
        <v>19</v>
      </c>
      <c r="C7" s="210"/>
      <c r="D7" s="210"/>
      <c r="E7" s="210"/>
      <c r="F7" s="240" t="s">
        <v>20</v>
      </c>
      <c r="G7" s="230" t="n">
        <v>140000</v>
      </c>
      <c r="H7" s="221"/>
      <c r="I7" s="241"/>
      <c r="J7" s="242"/>
      <c r="K7" s="243"/>
      <c r="L7" s="243"/>
      <c r="M7" s="243"/>
      <c r="N7" s="243"/>
      <c r="O7" s="244" t="s">
        <v>22</v>
      </c>
      <c r="P7" s="244"/>
      <c r="Q7" s="244"/>
      <c r="R7" s="235"/>
      <c r="S7" s="210"/>
      <c r="T7" s="210"/>
      <c r="U7" s="210"/>
    </row>
    <row r="8" customFormat="false" ht="15" hidden="false" customHeight="true" outlineLevel="0" collapsed="false">
      <c r="A8" s="210"/>
      <c r="B8" s="210"/>
      <c r="C8" s="210"/>
      <c r="D8" s="210"/>
      <c r="E8" s="210"/>
      <c r="F8" s="231"/>
      <c r="G8" s="245"/>
      <c r="H8" s="212"/>
      <c r="I8" s="241"/>
      <c r="J8" s="246"/>
      <c r="K8" s="247"/>
      <c r="L8" s="247"/>
      <c r="M8" s="247"/>
      <c r="N8" s="247"/>
      <c r="O8" s="244"/>
      <c r="P8" s="244"/>
      <c r="Q8" s="244"/>
      <c r="R8" s="248" t="n">
        <f aca="false">MATCH(R6,C13:C113,0)*J$6-J$6</f>
        <v>56</v>
      </c>
      <c r="S8" s="210"/>
      <c r="T8" s="210"/>
      <c r="U8" s="210"/>
    </row>
    <row r="9" customFormat="false" ht="25" hidden="false" customHeight="true" outlineLevel="0" collapsed="false">
      <c r="A9" s="210"/>
      <c r="B9" s="210" t="s">
        <v>23</v>
      </c>
      <c r="C9" s="210"/>
      <c r="D9" s="210"/>
      <c r="E9" s="210"/>
      <c r="F9" s="249" t="s">
        <v>88</v>
      </c>
      <c r="G9" s="245"/>
      <c r="H9" s="210" t="n">
        <f aca="false">+G5*J10/100</f>
        <v>700000</v>
      </c>
      <c r="I9" s="250" t="s">
        <v>89</v>
      </c>
      <c r="J9" s="251"/>
      <c r="K9" s="210" t="s">
        <v>71</v>
      </c>
      <c r="L9" s="210"/>
      <c r="M9" s="210"/>
      <c r="N9" s="210"/>
      <c r="O9" s="252" t="s">
        <v>90</v>
      </c>
      <c r="P9" s="252"/>
      <c r="Q9" s="253"/>
      <c r="R9" s="254" t="n">
        <f aca="false">R6*S9</f>
        <v>11371.7562390903</v>
      </c>
      <c r="S9" s="255" t="n">
        <v>0.01</v>
      </c>
      <c r="T9" s="210"/>
      <c r="U9" s="210"/>
    </row>
    <row r="10" customFormat="false" ht="25" hidden="false" customHeight="true" outlineLevel="0" collapsed="false">
      <c r="A10" s="210"/>
      <c r="B10" s="256" t="s">
        <v>27</v>
      </c>
      <c r="C10" s="256"/>
      <c r="D10" s="256"/>
      <c r="E10" s="256"/>
      <c r="F10" s="257" t="s">
        <v>28</v>
      </c>
      <c r="G10" s="256"/>
      <c r="H10" s="258" t="n">
        <f aca="false">+G5-G7-H9</f>
        <v>13160000</v>
      </c>
      <c r="I10" s="250"/>
      <c r="J10" s="224" t="n">
        <v>5</v>
      </c>
      <c r="K10" s="259" t="s">
        <v>29</v>
      </c>
      <c r="L10" s="259"/>
      <c r="M10" s="259"/>
      <c r="N10" s="259"/>
      <c r="O10" s="252"/>
      <c r="P10" s="252"/>
      <c r="Q10" s="260"/>
      <c r="R10" s="260"/>
      <c r="S10" s="253"/>
      <c r="T10" s="210"/>
      <c r="U10" s="210"/>
    </row>
    <row r="11" customFormat="false" ht="13" hidden="false" customHeight="false" outlineLevel="0" collapsed="false">
      <c r="A11" s="199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199"/>
      <c r="T11" s="199"/>
      <c r="U11" s="199"/>
    </row>
    <row r="12" customFormat="false" ht="13" hidden="false" customHeight="true" outlineLevel="0" collapsed="false">
      <c r="A12" s="199"/>
      <c r="B12" s="262" t="s">
        <v>30</v>
      </c>
      <c r="C12" s="263" t="s">
        <v>20</v>
      </c>
      <c r="D12" s="264" t="s">
        <v>88</v>
      </c>
      <c r="E12" s="265" t="s">
        <v>91</v>
      </c>
      <c r="F12" s="266" t="s">
        <v>28</v>
      </c>
      <c r="G12" s="267" t="s">
        <v>31</v>
      </c>
      <c r="H12" s="268" t="s">
        <v>92</v>
      </c>
      <c r="I12" s="269" t="s">
        <v>93</v>
      </c>
      <c r="J12" s="270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</row>
    <row r="13" customFormat="false" ht="12" hidden="false" customHeight="false" outlineLevel="0" collapsed="false">
      <c r="A13" s="199"/>
      <c r="B13" s="271" t="n">
        <f aca="false">$G$3</f>
        <v>0</v>
      </c>
      <c r="C13" s="272" t="n">
        <f aca="false">+G7</f>
        <v>140000</v>
      </c>
      <c r="D13" s="273" t="n">
        <f aca="false">+H9</f>
        <v>700000</v>
      </c>
      <c r="E13" s="274" t="n">
        <f aca="false">D13*100/G13</f>
        <v>5</v>
      </c>
      <c r="F13" s="275" t="n">
        <f aca="false">+H10</f>
        <v>13160000</v>
      </c>
      <c r="G13" s="275" t="n">
        <f aca="false">+D13+F13+C13</f>
        <v>14000000</v>
      </c>
      <c r="H13" s="276" t="n">
        <f aca="false">K$5*F13/G13</f>
        <v>1.504</v>
      </c>
      <c r="I13" s="269"/>
      <c r="J13" s="270"/>
      <c r="K13" s="199"/>
      <c r="L13" s="199"/>
      <c r="M13" s="199"/>
      <c r="N13" s="199"/>
      <c r="O13" s="199"/>
      <c r="P13" s="199"/>
      <c r="Q13" s="277"/>
      <c r="R13" s="199"/>
      <c r="S13" s="199"/>
      <c r="T13" s="199"/>
      <c r="U13" s="199"/>
    </row>
    <row r="14" customFormat="false" ht="12" hidden="false" customHeight="false" outlineLevel="0" collapsed="false">
      <c r="A14" s="199"/>
      <c r="B14" s="278" t="n">
        <f aca="false">+B13+J$6</f>
        <v>8</v>
      </c>
      <c r="C14" s="279" t="n">
        <f aca="false">+C13*J$4*J$6*F13/G13</f>
        <v>210560</v>
      </c>
      <c r="D14" s="280" t="n">
        <f aca="false">D13+C13</f>
        <v>840000</v>
      </c>
      <c r="E14" s="274" t="n">
        <f aca="false">D14*100/G14</f>
        <v>6.00120024004801</v>
      </c>
      <c r="F14" s="278" t="n">
        <f aca="false">F13-C14</f>
        <v>12949440</v>
      </c>
      <c r="G14" s="275" t="n">
        <f aca="false">G13-C13*S$3</f>
        <v>13997200</v>
      </c>
      <c r="H14" s="276" t="n">
        <f aca="false">K$5*F14/G14</f>
        <v>1.48023204640928</v>
      </c>
      <c r="I14" s="269"/>
      <c r="J14" s="270"/>
      <c r="K14" s="199"/>
      <c r="L14" s="199"/>
      <c r="M14" s="199"/>
      <c r="N14" s="199"/>
      <c r="O14" s="199"/>
      <c r="P14" s="199"/>
      <c r="Q14" s="277"/>
      <c r="R14" s="199"/>
      <c r="S14" s="199"/>
      <c r="T14" s="199"/>
      <c r="U14" s="199"/>
    </row>
    <row r="15" customFormat="false" ht="12" hidden="false" customHeight="false" outlineLevel="0" collapsed="false">
      <c r="A15" s="199"/>
      <c r="B15" s="278" t="n">
        <f aca="false">+B14+J$6</f>
        <v>16</v>
      </c>
      <c r="C15" s="279" t="n">
        <f aca="false">+C14*J$4*J$6*F14/G14</f>
        <v>311677.659691938</v>
      </c>
      <c r="D15" s="280" t="n">
        <f aca="false">D14+C14</f>
        <v>1050560</v>
      </c>
      <c r="E15" s="274" t="n">
        <f aca="false">D15*100/G15</f>
        <v>7.50775988615098</v>
      </c>
      <c r="F15" s="278" t="n">
        <f aca="false">F14-C15</f>
        <v>12637762.3403081</v>
      </c>
      <c r="G15" s="275" t="n">
        <f aca="false">G14-C14*S$3</f>
        <v>13992988.8</v>
      </c>
      <c r="H15" s="276" t="n">
        <f aca="false">K$5*F15/G15</f>
        <v>1.44503937175258</v>
      </c>
      <c r="I15" s="269"/>
      <c r="J15" s="270"/>
      <c r="K15" s="199"/>
      <c r="L15" s="199"/>
      <c r="M15" s="199"/>
      <c r="N15" s="199"/>
      <c r="O15" s="199"/>
      <c r="P15" s="199"/>
      <c r="Q15" s="277"/>
      <c r="R15" s="199"/>
      <c r="S15" s="199"/>
      <c r="T15" s="199"/>
      <c r="U15" s="199"/>
    </row>
    <row r="16" customFormat="false" ht="12" hidden="false" customHeight="false" outlineLevel="0" collapsed="false">
      <c r="A16" s="199"/>
      <c r="B16" s="278" t="n">
        <f aca="false">+B15+J$6</f>
        <v>24</v>
      </c>
      <c r="C16" s="279" t="n">
        <f aca="false">+C15*J$4*J$6*F15/G15</f>
        <v>450386.489550553</v>
      </c>
      <c r="D16" s="280" t="n">
        <f aca="false">D15+C15</f>
        <v>1362237.65969194</v>
      </c>
      <c r="E16" s="274" t="n">
        <f aca="false">D16*100/G16</f>
        <v>9.7394830727663</v>
      </c>
      <c r="F16" s="278" t="n">
        <f aca="false">F15-C16</f>
        <v>12187375.8507575</v>
      </c>
      <c r="G16" s="275" t="n">
        <f aca="false">G15-C15*S$3</f>
        <v>13986755.2468062</v>
      </c>
      <c r="H16" s="276" t="n">
        <f aca="false">K$5*F16/G16</f>
        <v>1.39416190654117</v>
      </c>
      <c r="I16" s="269"/>
      <c r="J16" s="270"/>
      <c r="K16" s="199"/>
      <c r="L16" s="199"/>
      <c r="M16" s="199"/>
      <c r="N16" s="199"/>
      <c r="O16" s="199"/>
      <c r="P16" s="199"/>
      <c r="Q16" s="277"/>
      <c r="R16" s="199"/>
      <c r="S16" s="281"/>
      <c r="T16" s="199"/>
      <c r="U16" s="199"/>
    </row>
    <row r="17" customFormat="false" ht="12" hidden="false" customHeight="false" outlineLevel="0" collapsed="false">
      <c r="A17" s="199"/>
      <c r="B17" s="278" t="n">
        <f aca="false">+B16+J$6</f>
        <v>32</v>
      </c>
      <c r="C17" s="279" t="n">
        <f aca="false">+C16*J$4*J$6*F16/G16</f>
        <v>627911.686952185</v>
      </c>
      <c r="D17" s="280" t="n">
        <f aca="false">D16+C16</f>
        <v>1812624.14924249</v>
      </c>
      <c r="E17" s="274" t="n">
        <f aca="false">D17*100/G17</f>
        <v>12.9679273934229</v>
      </c>
      <c r="F17" s="278" t="n">
        <f aca="false">F16-C17</f>
        <v>11559464.1638053</v>
      </c>
      <c r="G17" s="275" t="n">
        <f aca="false">G16-C16*S$3</f>
        <v>13977747.5170151</v>
      </c>
      <c r="H17" s="276" t="n">
        <f aca="false">K$5*F17/G17</f>
        <v>1.32318477205103</v>
      </c>
      <c r="I17" s="269"/>
      <c r="J17" s="270"/>
      <c r="K17" s="199"/>
      <c r="L17" s="199"/>
      <c r="M17" s="199"/>
      <c r="N17" s="199"/>
      <c r="O17" s="199"/>
      <c r="P17" s="199"/>
      <c r="Q17" s="277"/>
      <c r="R17" s="199"/>
      <c r="S17" s="281"/>
      <c r="T17" s="199"/>
      <c r="U17" s="199"/>
    </row>
    <row r="18" customFormat="false" ht="12" hidden="false" customHeight="false" outlineLevel="0" collapsed="false">
      <c r="A18" s="199"/>
      <c r="B18" s="278" t="n">
        <f aca="false">+B17+J$6</f>
        <v>40</v>
      </c>
      <c r="C18" s="279" t="n">
        <f aca="false">+C17*J$4*J$6*F17/G17</f>
        <v>830843.182368003</v>
      </c>
      <c r="D18" s="280" t="n">
        <f aca="false">D17+C17</f>
        <v>2440535.83619468</v>
      </c>
      <c r="E18" s="274" t="n">
        <f aca="false">D18*100/G18</f>
        <v>17.475852182808</v>
      </c>
      <c r="F18" s="278" t="n">
        <f aca="false">F17-C18</f>
        <v>10728620.9814373</v>
      </c>
      <c r="G18" s="275" t="n">
        <f aca="false">G17-C17*S$3</f>
        <v>13965189.2832761</v>
      </c>
      <c r="H18" s="276" t="n">
        <f aca="false">K$5*F18/G18</f>
        <v>1.2291844544389</v>
      </c>
      <c r="I18" s="269"/>
      <c r="J18" s="270"/>
      <c r="K18" s="199"/>
      <c r="L18" s="199"/>
      <c r="M18" s="199"/>
      <c r="N18" s="199"/>
      <c r="O18" s="199"/>
      <c r="P18" s="199"/>
      <c r="Q18" s="277"/>
      <c r="R18" s="199"/>
      <c r="S18" s="199"/>
      <c r="T18" s="199"/>
      <c r="U18" s="199"/>
    </row>
    <row r="19" customFormat="false" ht="12" hidden="false" customHeight="false" outlineLevel="0" collapsed="false">
      <c r="A19" s="199"/>
      <c r="B19" s="278" t="n">
        <f aca="false">+B18+J$6</f>
        <v>48</v>
      </c>
      <c r="C19" s="279" t="n">
        <f aca="false">+C18*J$4*J$6*F18/G18</f>
        <v>1021259.52384329</v>
      </c>
      <c r="D19" s="280" t="n">
        <f aca="false">D18+C18</f>
        <v>3271379.01856268</v>
      </c>
      <c r="E19" s="274" t="n">
        <f aca="false">D19*100/G19</f>
        <v>23.4531457424211</v>
      </c>
      <c r="F19" s="278" t="n">
        <f aca="false">F18-C19</f>
        <v>9707361.45759403</v>
      </c>
      <c r="G19" s="275" t="n">
        <f aca="false">G18-C18*S$3</f>
        <v>13948572.4196287</v>
      </c>
      <c r="H19" s="276" t="n">
        <f aca="false">K$5*F19/G19</f>
        <v>1.1135030786587</v>
      </c>
      <c r="I19" s="269"/>
      <c r="J19" s="270"/>
      <c r="K19" s="199"/>
      <c r="L19" s="199"/>
      <c r="M19" s="199"/>
      <c r="N19" s="199"/>
      <c r="O19" s="199"/>
      <c r="P19" s="199"/>
      <c r="Q19" s="277"/>
      <c r="R19" s="199"/>
      <c r="S19" s="199"/>
      <c r="T19" s="199"/>
      <c r="U19" s="199"/>
    </row>
    <row r="20" customFormat="false" ht="12" hidden="false" customHeight="false" outlineLevel="0" collapsed="false">
      <c r="A20" s="199"/>
      <c r="B20" s="278" t="n">
        <f aca="false">+B19+J$6</f>
        <v>56</v>
      </c>
      <c r="C20" s="279" t="n">
        <f aca="false">+C19*J$4*J$6*F19/G19</f>
        <v>1137175.62390903</v>
      </c>
      <c r="D20" s="280" t="n">
        <f aca="false">D19+C19</f>
        <v>4292638.54240597</v>
      </c>
      <c r="E20" s="274" t="n">
        <f aca="false">D20*100/G20</f>
        <v>30.8198820114523</v>
      </c>
      <c r="F20" s="278" t="n">
        <f aca="false">F19-C20</f>
        <v>8570185.833685</v>
      </c>
      <c r="G20" s="275" t="n">
        <f aca="false">G19-C19*S$3</f>
        <v>13928147.2291519</v>
      </c>
      <c r="H20" s="276" t="n">
        <f aca="false">K$5*F20/G20</f>
        <v>0.984502612464916</v>
      </c>
      <c r="I20" s="269"/>
      <c r="J20" s="270"/>
      <c r="K20" s="199"/>
      <c r="L20" s="199"/>
      <c r="M20" s="199"/>
      <c r="N20" s="199"/>
      <c r="O20" s="199"/>
      <c r="P20" s="199"/>
      <c r="Q20" s="277"/>
      <c r="R20" s="199"/>
      <c r="S20" s="199"/>
      <c r="T20" s="199"/>
      <c r="U20" s="199"/>
    </row>
    <row r="21" customFormat="false" ht="12" hidden="false" customHeight="false" outlineLevel="0" collapsed="false">
      <c r="A21" s="199"/>
      <c r="B21" s="278" t="n">
        <f aca="false">+B20+J$6</f>
        <v>64</v>
      </c>
      <c r="C21" s="279" t="n">
        <f aca="false">+C20*J$4*J$6*F20/G20</f>
        <v>1119552.37256986</v>
      </c>
      <c r="D21" s="280" t="n">
        <f aca="false">D20+C20</f>
        <v>5429814.166315</v>
      </c>
      <c r="E21" s="274" t="n">
        <f aca="false">D21*100/G21</f>
        <v>39.0482310111156</v>
      </c>
      <c r="F21" s="278" t="n">
        <f aca="false">F20-C21</f>
        <v>7450633.46111515</v>
      </c>
      <c r="G21" s="275" t="n">
        <f aca="false">G20-C20*S$3</f>
        <v>13905403.7166737</v>
      </c>
      <c r="H21" s="276" t="n">
        <f aca="false">K$5*F21/G21</f>
        <v>0.857293594682906</v>
      </c>
      <c r="I21" s="269"/>
      <c r="J21" s="270"/>
      <c r="K21" s="199"/>
      <c r="L21" s="199"/>
      <c r="M21" s="199"/>
      <c r="N21" s="199"/>
      <c r="O21" s="199"/>
      <c r="P21" s="199"/>
      <c r="Q21" s="277"/>
      <c r="R21" s="199"/>
      <c r="S21" s="199"/>
      <c r="T21" s="199"/>
      <c r="U21" s="199"/>
    </row>
    <row r="22" customFormat="false" ht="12" hidden="false" customHeight="false" outlineLevel="0" collapsed="false">
      <c r="A22" s="199"/>
      <c r="B22" s="278" t="n">
        <f aca="false">+B21+J$6</f>
        <v>72</v>
      </c>
      <c r="C22" s="279" t="n">
        <f aca="false">+C21*J$4*J$6*F21/G21</f>
        <v>959785.077916188</v>
      </c>
      <c r="D22" s="280" t="n">
        <f aca="false">D21+C21</f>
        <v>6549366.53888486</v>
      </c>
      <c r="E22" s="274" t="n">
        <f aca="false">D22*100/G22</f>
        <v>47.1753984162555</v>
      </c>
      <c r="F22" s="278" t="n">
        <f aca="false">F21-C22</f>
        <v>6490848.38319896</v>
      </c>
      <c r="G22" s="275" t="n">
        <f aca="false">G21-C21*S$3</f>
        <v>13883012.6692223</v>
      </c>
      <c r="H22" s="276" t="n">
        <f aca="false">K$5*F22/G22</f>
        <v>0.748062229759537</v>
      </c>
      <c r="I22" s="269"/>
      <c r="J22" s="270"/>
      <c r="K22" s="199"/>
      <c r="L22" s="199"/>
      <c r="M22" s="199"/>
      <c r="N22" s="199"/>
      <c r="O22" s="199"/>
      <c r="P22" s="199"/>
      <c r="Q22" s="277"/>
      <c r="R22" s="199"/>
      <c r="S22" s="199"/>
      <c r="T22" s="199"/>
      <c r="U22" s="199"/>
    </row>
    <row r="23" customFormat="false" ht="12" hidden="false" customHeight="false" outlineLevel="0" collapsed="false">
      <c r="A23" s="199"/>
      <c r="B23" s="278" t="n">
        <f aca="false">+B22+J$6</f>
        <v>80</v>
      </c>
      <c r="C23" s="279" t="n">
        <f aca="false">+C22*J$4*J$6*F22/G22</f>
        <v>717978.965475914</v>
      </c>
      <c r="D23" s="280" t="n">
        <f aca="false">D22+C22</f>
        <v>7509151.61680104</v>
      </c>
      <c r="E23" s="274" t="n">
        <f aca="false">D23*100/G23</f>
        <v>54.1636667183029</v>
      </c>
      <c r="F23" s="278" t="n">
        <f aca="false">F22-C23</f>
        <v>5772869.41772304</v>
      </c>
      <c r="G23" s="275" t="n">
        <f aca="false">G22-C22*S$3</f>
        <v>13863816.967664</v>
      </c>
      <c r="H23" s="276" t="n">
        <f aca="false">K$5*F23/G23</f>
        <v>0.666237233937835</v>
      </c>
      <c r="I23" s="270"/>
      <c r="J23" s="270"/>
      <c r="K23" s="199"/>
      <c r="L23" s="199"/>
      <c r="M23" s="199"/>
      <c r="N23" s="199"/>
      <c r="O23" s="199"/>
      <c r="P23" s="199"/>
      <c r="Q23" s="277"/>
      <c r="R23" s="199"/>
      <c r="S23" s="199"/>
      <c r="T23" s="199"/>
      <c r="U23" s="199"/>
    </row>
    <row r="24" customFormat="false" ht="12" hidden="false" customHeight="false" outlineLevel="0" collapsed="false">
      <c r="A24" s="199"/>
      <c r="B24" s="278" t="n">
        <f aca="false">+B23+J$6</f>
        <v>88</v>
      </c>
      <c r="C24" s="279" t="n">
        <f aca="false">+C23*J$4*J$6*F23/G23</f>
        <v>478344.319984221</v>
      </c>
      <c r="D24" s="280" t="n">
        <f aca="false">D23+C23</f>
        <v>8227130.58227696</v>
      </c>
      <c r="E24" s="274" t="n">
        <f aca="false">D24*100/G24</f>
        <v>59.4039921679161</v>
      </c>
      <c r="F24" s="278" t="n">
        <f aca="false">F23-C24</f>
        <v>5294525.09773882</v>
      </c>
      <c r="G24" s="275" t="n">
        <f aca="false">G23-C23*S$3</f>
        <v>13849457.3883545</v>
      </c>
      <c r="H24" s="276" t="n">
        <f aca="false">K$5*F24/G24</f>
        <v>0.61166585223081</v>
      </c>
      <c r="I24" s="270"/>
      <c r="J24" s="270"/>
      <c r="K24" s="199"/>
      <c r="L24" s="199"/>
      <c r="M24" s="199"/>
      <c r="N24" s="199"/>
      <c r="O24" s="199"/>
      <c r="P24" s="199"/>
      <c r="Q24" s="277"/>
      <c r="R24" s="199"/>
      <c r="S24" s="199"/>
      <c r="T24" s="199"/>
      <c r="U24" s="199"/>
    </row>
    <row r="25" customFormat="false" ht="12" hidden="false" customHeight="false" outlineLevel="0" collapsed="false">
      <c r="A25" s="199"/>
      <c r="B25" s="278" t="n">
        <f aca="false">+B24+J$6</f>
        <v>96</v>
      </c>
      <c r="C25" s="279" t="n">
        <f aca="false">+C24*J$4*J$6*F24/G24</f>
        <v>292586.886142916</v>
      </c>
      <c r="D25" s="280" t="n">
        <f aca="false">D24+C24</f>
        <v>8705474.90226118</v>
      </c>
      <c r="E25" s="274" t="n">
        <f aca="false">D25*100/G25</f>
        <v>62.9013278756187</v>
      </c>
      <c r="F25" s="278" t="n">
        <f aca="false">F24-C25</f>
        <v>5001938.21159591</v>
      </c>
      <c r="G25" s="275" t="n">
        <f aca="false">G24-C24*S$3</f>
        <v>13839890.5019548</v>
      </c>
      <c r="H25" s="276" t="n">
        <f aca="false">K$5*F25/G25</f>
        <v>0.578263327836523</v>
      </c>
      <c r="I25" s="270"/>
      <c r="J25" s="270"/>
      <c r="K25" s="199"/>
      <c r="L25" s="199"/>
      <c r="M25" s="199"/>
      <c r="N25" s="199"/>
      <c r="O25" s="199"/>
      <c r="P25" s="199"/>
      <c r="Q25" s="277"/>
      <c r="R25" s="199"/>
      <c r="S25" s="199"/>
      <c r="T25" s="199"/>
      <c r="U25" s="199"/>
    </row>
    <row r="26" customFormat="false" ht="12" hidden="false" customHeight="false" outlineLevel="0" collapsed="false">
      <c r="A26" s="199"/>
      <c r="B26" s="278" t="n">
        <f aca="false">+B25+J$6</f>
        <v>104</v>
      </c>
      <c r="C26" s="279" t="n">
        <f aca="false">+C25*J$4*J$6*F25/G25</f>
        <v>169192.266462328</v>
      </c>
      <c r="D26" s="280" t="n">
        <f aca="false">D25+C25</f>
        <v>8998061.78840409</v>
      </c>
      <c r="E26" s="274" t="n">
        <f aca="false">D26*100/G26</f>
        <v>65.0429129320405</v>
      </c>
      <c r="F26" s="278" t="n">
        <f aca="false">F25-C26</f>
        <v>4832745.94513358</v>
      </c>
      <c r="G26" s="275" t="n">
        <f aca="false">G25-C25*S$3</f>
        <v>13834038.7642319</v>
      </c>
      <c r="H26" s="276" t="n">
        <f aca="false">K$5*F26/G26</f>
        <v>0.558939702569428</v>
      </c>
      <c r="I26" s="270"/>
      <c r="J26" s="270"/>
      <c r="K26" s="199"/>
      <c r="L26" s="199"/>
      <c r="M26" s="199"/>
      <c r="N26" s="199"/>
      <c r="O26" s="199"/>
      <c r="P26" s="199"/>
      <c r="Q26" s="277"/>
      <c r="R26" s="199"/>
      <c r="S26" s="199"/>
      <c r="T26" s="199"/>
      <c r="U26" s="199"/>
    </row>
    <row r="27" customFormat="false" ht="12" hidden="false" customHeight="false" outlineLevel="0" collapsed="false">
      <c r="A27" s="199"/>
      <c r="B27" s="278" t="n">
        <f aca="false">+B26+J$6</f>
        <v>112</v>
      </c>
      <c r="C27" s="279" t="n">
        <f aca="false">+C26*J$4*J$6*F26/G26</f>
        <v>94568.2750935012</v>
      </c>
      <c r="D27" s="280" t="n">
        <f aca="false">D26+C26</f>
        <v>9167254.05486642</v>
      </c>
      <c r="E27" s="274" t="n">
        <f aca="false">D27*100/G27</f>
        <v>66.2821399898954</v>
      </c>
      <c r="F27" s="278" t="n">
        <f aca="false">F26-C27</f>
        <v>4738177.67004008</v>
      </c>
      <c r="G27" s="275" t="n">
        <f aca="false">G26-C26*S$3</f>
        <v>13830654.9189027</v>
      </c>
      <c r="H27" s="276" t="n">
        <f aca="false">K$5*F27/G27</f>
        <v>0.548136318671568</v>
      </c>
      <c r="I27" s="270"/>
      <c r="J27" s="270"/>
      <c r="K27" s="199"/>
      <c r="L27" s="199"/>
      <c r="M27" s="199"/>
      <c r="N27" s="199"/>
      <c r="O27" s="199"/>
      <c r="P27" s="199"/>
      <c r="Q27" s="277"/>
      <c r="R27" s="199"/>
      <c r="S27" s="199"/>
      <c r="T27" s="199"/>
      <c r="U27" s="199"/>
    </row>
    <row r="28" customFormat="false" ht="12" hidden="false" customHeight="false" outlineLevel="0" collapsed="false">
      <c r="A28" s="199"/>
      <c r="B28" s="278" t="n">
        <f aca="false">+B27+J$6</f>
        <v>120</v>
      </c>
      <c r="C28" s="279" t="n">
        <f aca="false">+C27*J$4*J$6*F27/G27</f>
        <v>51836.3061728719</v>
      </c>
      <c r="D28" s="280" t="n">
        <f aca="false">D27+C27</f>
        <v>9261822.32995992</v>
      </c>
      <c r="E28" s="274" t="n">
        <f aca="false">D28*100/G28</f>
        <v>66.975057417062</v>
      </c>
      <c r="F28" s="278" t="n">
        <f aca="false">F27-C28</f>
        <v>4686341.3638672</v>
      </c>
      <c r="G28" s="275" t="n">
        <f aca="false">G27-C27*S$3</f>
        <v>13828763.5534008</v>
      </c>
      <c r="H28" s="276" t="n">
        <f aca="false">K$5*F28/G28</f>
        <v>0.542213781675627</v>
      </c>
      <c r="I28" s="270"/>
      <c r="J28" s="270"/>
      <c r="K28" s="199"/>
      <c r="L28" s="199"/>
      <c r="M28" s="199"/>
      <c r="N28" s="199"/>
      <c r="O28" s="199"/>
      <c r="P28" s="199"/>
      <c r="Q28" s="277"/>
      <c r="R28" s="199"/>
      <c r="S28" s="199"/>
      <c r="T28" s="199"/>
      <c r="U28" s="199"/>
    </row>
    <row r="29" customFormat="false" ht="12" hidden="false" customHeight="false" outlineLevel="0" collapsed="false">
      <c r="A29" s="199"/>
      <c r="B29" s="278" t="n">
        <f aca="false">+B28+J$6</f>
        <v>128</v>
      </c>
      <c r="C29" s="279" t="n">
        <f aca="false">+C28*J$4*J$6*F28/G28</f>
        <v>28106.3595980885</v>
      </c>
      <c r="D29" s="280" t="n">
        <f aca="false">D28+C28</f>
        <v>9313658.63613279</v>
      </c>
      <c r="E29" s="274" t="n">
        <f aca="false">D29*100/G29</f>
        <v>67.3549510521147</v>
      </c>
      <c r="F29" s="278" t="n">
        <f aca="false">F28-C29</f>
        <v>4658235.00426912</v>
      </c>
      <c r="G29" s="275" t="n">
        <f aca="false">G28-C28*S$3</f>
        <v>13827726.8272773</v>
      </c>
      <c r="H29" s="276" t="n">
        <f aca="false">K$5*F29/G29</f>
        <v>0.539002259729925</v>
      </c>
      <c r="I29" s="270"/>
      <c r="J29" s="270"/>
      <c r="K29" s="199"/>
      <c r="L29" s="199"/>
      <c r="M29" s="199"/>
      <c r="N29" s="199"/>
      <c r="O29" s="199"/>
      <c r="P29" s="199"/>
      <c r="Q29" s="277"/>
      <c r="R29" s="199"/>
      <c r="S29" s="199"/>
      <c r="T29" s="199"/>
      <c r="U29" s="199"/>
    </row>
    <row r="30" customFormat="false" ht="12" hidden="false" customHeight="false" outlineLevel="0" collapsed="false">
      <c r="A30" s="199"/>
      <c r="B30" s="278" t="n">
        <f aca="false">+B29+J$6</f>
        <v>136</v>
      </c>
      <c r="C30" s="279" t="n">
        <f aca="false">+C29*J$4*J$6*F29/G29</f>
        <v>15149.3913361516</v>
      </c>
      <c r="D30" s="280" t="n">
        <f aca="false">D29+C29</f>
        <v>9341764.99573088</v>
      </c>
      <c r="E30" s="274" t="n">
        <f aca="false">D30*100/G30</f>
        <v>67.5609584347628</v>
      </c>
      <c r="F30" s="278" t="n">
        <f aca="false">F29-C30</f>
        <v>4643085.61293297</v>
      </c>
      <c r="G30" s="275" t="n">
        <f aca="false">G29-C29*S$3</f>
        <v>13827164.7000854</v>
      </c>
      <c r="H30" s="276" t="n">
        <f aca="false">K$5*F30/G30</f>
        <v>0.537271171771525</v>
      </c>
      <c r="I30" s="270"/>
      <c r="J30" s="270"/>
      <c r="K30" s="199"/>
      <c r="L30" s="199"/>
      <c r="M30" s="199"/>
      <c r="N30" s="199"/>
      <c r="O30" s="199"/>
      <c r="P30" s="199"/>
      <c r="Q30" s="277"/>
      <c r="R30" s="199"/>
      <c r="S30" s="282"/>
      <c r="T30" s="199"/>
      <c r="U30" s="199"/>
    </row>
    <row r="31" customFormat="false" ht="12" hidden="false" customHeight="false" outlineLevel="0" collapsed="false">
      <c r="A31" s="199"/>
      <c r="B31" s="278" t="n">
        <f aca="false">+B30+J$6</f>
        <v>144</v>
      </c>
      <c r="C31" s="279" t="n">
        <f aca="false">+C30*J$4*J$6*F30/G30</f>
        <v>8139.33123479955</v>
      </c>
      <c r="D31" s="280" t="n">
        <f aca="false">D30+C30</f>
        <v>9356914.38706703</v>
      </c>
      <c r="E31" s="274" t="n">
        <f aca="false">D31*100/G31</f>
        <v>67.672003826952</v>
      </c>
      <c r="F31" s="278" t="n">
        <f aca="false">F30-C31</f>
        <v>4634946.28169817</v>
      </c>
      <c r="G31" s="275" t="n">
        <f aca="false">G30-C30*S$3</f>
        <v>13826861.7122587</v>
      </c>
      <c r="H31" s="276" t="n">
        <f aca="false">K$5*F31/G31</f>
        <v>0.536341087735205</v>
      </c>
      <c r="I31" s="270"/>
      <c r="J31" s="270"/>
      <c r="K31" s="199"/>
      <c r="L31" s="199"/>
      <c r="M31" s="199"/>
      <c r="N31" s="199"/>
      <c r="O31" s="199"/>
      <c r="P31" s="199"/>
      <c r="Q31" s="277"/>
      <c r="R31" s="199"/>
      <c r="S31" s="199"/>
      <c r="T31" s="199"/>
      <c r="U31" s="199"/>
    </row>
    <row r="32" customFormat="false" ht="12" hidden="false" customHeight="false" outlineLevel="0" collapsed="false">
      <c r="A32" s="199"/>
      <c r="B32" s="278" t="n">
        <f aca="false">+B31+J$6</f>
        <v>152</v>
      </c>
      <c r="C32" s="279" t="n">
        <f aca="false">+C31*J$4*J$6*F31/G31</f>
        <v>4365.45776790952</v>
      </c>
      <c r="D32" s="280" t="n">
        <f aca="false">D31+C31</f>
        <v>9365053.71830184</v>
      </c>
      <c r="E32" s="274" t="n">
        <f aca="false">D32*100/G32</f>
        <v>67.7316673247258</v>
      </c>
      <c r="F32" s="278" t="n">
        <f aca="false">F31-C32</f>
        <v>4630580.82393026</v>
      </c>
      <c r="G32" s="275" t="n">
        <f aca="false">G31-C31*S$3</f>
        <v>13826698.925634</v>
      </c>
      <c r="H32" s="276" t="n">
        <f aca="false">K$5*F32/G32</f>
        <v>0.535842239578433</v>
      </c>
      <c r="I32" s="270"/>
      <c r="J32" s="270"/>
      <c r="K32" s="199"/>
      <c r="L32" s="199"/>
      <c r="M32" s="199"/>
      <c r="N32" s="199"/>
      <c r="O32" s="199"/>
      <c r="P32" s="199"/>
      <c r="Q32" s="277"/>
      <c r="R32" s="199"/>
      <c r="S32" s="199"/>
      <c r="T32" s="199"/>
      <c r="U32" s="199"/>
    </row>
    <row r="33" customFormat="false" ht="12" hidden="false" customHeight="false" outlineLevel="0" collapsed="false">
      <c r="A33" s="199"/>
      <c r="B33" s="278" t="n">
        <f aca="false">+B32+J$6</f>
        <v>160</v>
      </c>
      <c r="C33" s="279" t="n">
        <f aca="false">+C32*J$4*J$6*F32/G32</f>
        <v>2339.1966671417</v>
      </c>
      <c r="D33" s="280" t="n">
        <f aca="false">D32+C32</f>
        <v>9369419.17606974</v>
      </c>
      <c r="E33" s="274" t="n">
        <f aca="false">D33*100/G33</f>
        <v>67.7636678888358</v>
      </c>
      <c r="F33" s="278" t="n">
        <f aca="false">F32-C33</f>
        <v>4628241.62726311</v>
      </c>
      <c r="G33" s="275" t="n">
        <f aca="false">G32-C32*S$3</f>
        <v>13826611.6164786</v>
      </c>
      <c r="H33" s="276" t="n">
        <f aca="false">K$5*F33/G33</f>
        <v>0.535574933976988</v>
      </c>
      <c r="I33" s="270"/>
      <c r="J33" s="270"/>
      <c r="K33" s="199"/>
      <c r="L33" s="199"/>
      <c r="M33" s="199"/>
      <c r="N33" s="199"/>
      <c r="O33" s="199"/>
      <c r="P33" s="199"/>
      <c r="Q33" s="277"/>
      <c r="R33" s="199"/>
      <c r="S33" s="199"/>
      <c r="T33" s="199"/>
      <c r="U33" s="199"/>
    </row>
    <row r="34" customFormat="false" ht="12" hidden="false" customHeight="false" outlineLevel="0" collapsed="false">
      <c r="A34" s="199"/>
      <c r="B34" s="278" t="n">
        <f aca="false">+B33+J$6</f>
        <v>168</v>
      </c>
      <c r="C34" s="279" t="n">
        <f aca="false">+C33*J$4*J$6*F33/G33</f>
        <v>1252.81510056361</v>
      </c>
      <c r="D34" s="280" t="n">
        <f aca="false">D33+C33</f>
        <v>9371758.37273689</v>
      </c>
      <c r="E34" s="274" t="n">
        <f aca="false">D34*100/G34</f>
        <v>67.7808153090741</v>
      </c>
      <c r="F34" s="278" t="n">
        <f aca="false">F33-C34</f>
        <v>4626988.81216255</v>
      </c>
      <c r="G34" s="275" t="n">
        <f aca="false">G33-C33*S$3</f>
        <v>13826564.8325453</v>
      </c>
      <c r="H34" s="276" t="n">
        <f aca="false">K$5*F34/G34</f>
        <v>0.535431771312735</v>
      </c>
      <c r="I34" s="270"/>
      <c r="J34" s="270"/>
      <c r="K34" s="199"/>
      <c r="L34" s="199"/>
      <c r="M34" s="199"/>
      <c r="N34" s="199"/>
      <c r="O34" s="199"/>
      <c r="P34" s="199"/>
      <c r="Q34" s="277"/>
      <c r="R34" s="199"/>
      <c r="S34" s="199"/>
      <c r="T34" s="199"/>
      <c r="U34" s="199"/>
    </row>
    <row r="35" customFormat="false" ht="12" hidden="false" customHeight="false" outlineLevel="0" collapsed="false">
      <c r="A35" s="199"/>
      <c r="B35" s="278" t="n">
        <f aca="false">+B34+J$6</f>
        <v>176</v>
      </c>
      <c r="C35" s="279" t="n">
        <f aca="false">+C34*J$4*J$6*F34/G34</f>
        <v>670.797008422115</v>
      </c>
      <c r="D35" s="280" t="n">
        <f aca="false">D34+C34</f>
        <v>9373011.18783745</v>
      </c>
      <c r="E35" s="274" t="n">
        <f aca="false">D35*100/G35</f>
        <v>67.7899990852531</v>
      </c>
      <c r="F35" s="278" t="n">
        <f aca="false">F34-C35</f>
        <v>4626318.01515413</v>
      </c>
      <c r="G35" s="275" t="n">
        <f aca="false">G34-C34*S$3</f>
        <v>13826539.7762432</v>
      </c>
      <c r="H35" s="276" t="n">
        <f aca="false">K$5*F35/G35</f>
        <v>0.535355117334917</v>
      </c>
      <c r="I35" s="270"/>
      <c r="J35" s="270"/>
      <c r="K35" s="199"/>
      <c r="L35" s="199"/>
      <c r="M35" s="199"/>
      <c r="N35" s="199"/>
      <c r="O35" s="199"/>
      <c r="P35" s="199"/>
      <c r="Q35" s="277"/>
      <c r="R35" s="199"/>
      <c r="S35" s="199"/>
      <c r="T35" s="199"/>
      <c r="U35" s="199"/>
    </row>
    <row r="36" customFormat="false" ht="12" hidden="false" customHeight="false" outlineLevel="0" collapsed="false">
      <c r="A36" s="199"/>
      <c r="B36" s="278" t="n">
        <f aca="false">+B35+J$6</f>
        <v>184</v>
      </c>
      <c r="C36" s="279" t="n">
        <f aca="false">+C35*J$4*J$6*F35/G35</f>
        <v>359.114611151733</v>
      </c>
      <c r="D36" s="280" t="n">
        <f aca="false">D35+C35</f>
        <v>9373681.98484587</v>
      </c>
      <c r="E36" s="274" t="n">
        <f aca="false">D36*100/G36</f>
        <v>67.7949163844823</v>
      </c>
      <c r="F36" s="278" t="n">
        <f aca="false">F35-C36</f>
        <v>4625958.90054298</v>
      </c>
      <c r="G36" s="275" t="n">
        <f aca="false">G35-C35*S$3</f>
        <v>13826526.3603031</v>
      </c>
      <c r="H36" s="276" t="n">
        <f aca="false">K$5*F36/G36</f>
        <v>0.53531408019581</v>
      </c>
      <c r="I36" s="270"/>
      <c r="J36" s="270"/>
      <c r="K36" s="199"/>
      <c r="L36" s="199"/>
      <c r="M36" s="199"/>
      <c r="N36" s="199"/>
      <c r="O36" s="199"/>
      <c r="P36" s="199"/>
      <c r="Q36" s="277"/>
      <c r="R36" s="199"/>
      <c r="S36" s="199"/>
      <c r="T36" s="199"/>
      <c r="U36" s="199"/>
    </row>
    <row r="37" customFormat="false" ht="12" hidden="false" customHeight="false" outlineLevel="0" collapsed="false">
      <c r="A37" s="199"/>
      <c r="B37" s="278" t="n">
        <f aca="false">+B36+J$6</f>
        <v>192</v>
      </c>
      <c r="C37" s="279" t="n">
        <f aca="false">+C36*J$4*J$6*F36/G36</f>
        <v>192.239107753566</v>
      </c>
      <c r="D37" s="280" t="n">
        <f aca="false">D36+C36</f>
        <v>9374041.09945702</v>
      </c>
      <c r="E37" s="274" t="n">
        <f aca="false">D37*100/G37</f>
        <v>67.7975488897099</v>
      </c>
      <c r="F37" s="278" t="n">
        <f aca="false">F36-C37</f>
        <v>4625766.66143522</v>
      </c>
      <c r="G37" s="275" t="n">
        <f aca="false">G36-C36*S$3</f>
        <v>13826519.1780109</v>
      </c>
      <c r="H37" s="276" t="n">
        <f aca="false">K$5*F37/G37</f>
        <v>0.535292112426024</v>
      </c>
      <c r="I37" s="270"/>
      <c r="J37" s="270"/>
      <c r="K37" s="199"/>
      <c r="L37" s="199"/>
      <c r="M37" s="199"/>
      <c r="N37" s="199"/>
      <c r="O37" s="199"/>
      <c r="P37" s="199"/>
      <c r="Q37" s="277"/>
      <c r="R37" s="199"/>
      <c r="S37" s="199"/>
      <c r="T37" s="199"/>
      <c r="U37" s="199"/>
    </row>
    <row r="38" customFormat="false" ht="12" hidden="false" customHeight="false" outlineLevel="0" collapsed="false">
      <c r="A38" s="199"/>
      <c r="B38" s="278" t="n">
        <f aca="false">+B37+J$6</f>
        <v>200</v>
      </c>
      <c r="C38" s="279" t="n">
        <f aca="false">+C37*J$4*J$6*F37/G37</f>
        <v>102.9040780803</v>
      </c>
      <c r="D38" s="280" t="n">
        <f aca="false">D37+C37</f>
        <v>9374233.33856478</v>
      </c>
      <c r="E38" s="274" t="n">
        <f aca="false">D38*100/G38</f>
        <v>67.7989581079483</v>
      </c>
      <c r="F38" s="278" t="n">
        <f aca="false">F37-C38</f>
        <v>4625663.75735714</v>
      </c>
      <c r="G38" s="275" t="n">
        <f aca="false">G37-C37*S$3</f>
        <v>13826515.3332287</v>
      </c>
      <c r="H38" s="276" t="n">
        <f aca="false">K$5*F38/G38</f>
        <v>0.535280353248859</v>
      </c>
      <c r="I38" s="270"/>
      <c r="J38" s="270"/>
      <c r="K38" s="199"/>
      <c r="L38" s="199"/>
      <c r="M38" s="199"/>
      <c r="N38" s="199"/>
      <c r="O38" s="199"/>
      <c r="P38" s="199"/>
      <c r="Q38" s="277"/>
      <c r="R38" s="199"/>
      <c r="S38" s="199"/>
      <c r="T38" s="199"/>
      <c r="U38" s="199"/>
    </row>
    <row r="39" customFormat="false" ht="12" hidden="false" customHeight="false" outlineLevel="0" collapsed="false">
      <c r="A39" s="199"/>
      <c r="B39" s="278" t="n">
        <f aca="false">+B38+J$6</f>
        <v>208</v>
      </c>
      <c r="C39" s="279" t="n">
        <f aca="false">+C38*J$4*J$6*F38/G38</f>
        <v>55.0825312655714</v>
      </c>
      <c r="D39" s="280" t="n">
        <f aca="false">D38+C38</f>
        <v>9374336.24264286</v>
      </c>
      <c r="E39" s="274" t="n">
        <f aca="false">D39*100/G39</f>
        <v>67.7997124516781</v>
      </c>
      <c r="F39" s="278" t="n">
        <f aca="false">F38-C39</f>
        <v>4625608.67482588</v>
      </c>
      <c r="G39" s="275" t="n">
        <f aca="false">G38-C38*S$3</f>
        <v>13826513.2751471</v>
      </c>
      <c r="H39" s="276" t="n">
        <f aca="false">K$5*F39/G39</f>
        <v>0.535274058791416</v>
      </c>
      <c r="I39" s="270"/>
      <c r="J39" s="270"/>
      <c r="K39" s="199"/>
      <c r="L39" s="199"/>
      <c r="M39" s="199"/>
      <c r="N39" s="199"/>
      <c r="O39" s="199"/>
      <c r="P39" s="199"/>
      <c r="Q39" s="277"/>
      <c r="R39" s="199"/>
      <c r="S39" s="199"/>
      <c r="T39" s="199"/>
      <c r="U39" s="199"/>
    </row>
    <row r="40" customFormat="false" ht="12" hidden="false" customHeight="false" outlineLevel="0" collapsed="false">
      <c r="A40" s="199"/>
      <c r="B40" s="278" t="n">
        <f aca="false">+B39+J$6</f>
        <v>216</v>
      </c>
      <c r="C40" s="279" t="n">
        <f aca="false">+C39*J$4*J$6*F39/G39</f>
        <v>29.4842500790275</v>
      </c>
      <c r="D40" s="280" t="n">
        <f aca="false">D39+C39</f>
        <v>9374391.32517412</v>
      </c>
      <c r="E40" s="274" t="n">
        <f aca="false">D40*100/G40</f>
        <v>67.8001162371485</v>
      </c>
      <c r="F40" s="278" t="n">
        <f aca="false">F39-C40</f>
        <v>4625579.1905758</v>
      </c>
      <c r="G40" s="275" t="n">
        <f aca="false">G39-C39*S$3</f>
        <v>13826512.1734965</v>
      </c>
      <c r="H40" s="276" t="n">
        <f aca="false">K$5*F40/G40</f>
        <v>0.535270689531364</v>
      </c>
      <c r="I40" s="270"/>
      <c r="J40" s="270"/>
      <c r="K40" s="199"/>
      <c r="L40" s="199"/>
      <c r="M40" s="199"/>
      <c r="N40" s="199"/>
      <c r="O40" s="199"/>
      <c r="P40" s="199"/>
      <c r="Q40" s="277"/>
      <c r="R40" s="199"/>
      <c r="S40" s="199"/>
      <c r="T40" s="199"/>
      <c r="U40" s="199"/>
    </row>
    <row r="41" customFormat="false" ht="12" hidden="false" customHeight="false" outlineLevel="0" collapsed="false">
      <c r="A41" s="199"/>
      <c r="B41" s="278" t="n">
        <f aca="false">+B40+J$6</f>
        <v>224</v>
      </c>
      <c r="C41" s="279" t="n">
        <f aca="false">+C40*J$4*J$6*F40/G40</f>
        <v>15.7820548701162</v>
      </c>
      <c r="D41" s="280" t="n">
        <f aca="false">D40+C40</f>
        <v>9374420.8094242</v>
      </c>
      <c r="E41" s="274" t="n">
        <f aca="false">D41*100/G41</f>
        <v>67.8003323730626</v>
      </c>
      <c r="F41" s="278" t="n">
        <f aca="false">F40-C41</f>
        <v>4625563.40852093</v>
      </c>
      <c r="G41" s="275" t="n">
        <f aca="false">G40-C40*S$3</f>
        <v>13826511.5838115</v>
      </c>
      <c r="H41" s="276" t="n">
        <f aca="false">K$5*F41/G41</f>
        <v>0.535268886065136</v>
      </c>
      <c r="I41" s="270"/>
      <c r="J41" s="270"/>
      <c r="K41" s="199"/>
      <c r="L41" s="199"/>
      <c r="M41" s="199"/>
      <c r="N41" s="199"/>
      <c r="O41" s="199"/>
      <c r="P41" s="199"/>
      <c r="Q41" s="277"/>
      <c r="R41" s="199"/>
      <c r="S41" s="199"/>
      <c r="T41" s="199"/>
      <c r="U41" s="199"/>
    </row>
    <row r="42" customFormat="false" ht="12" hidden="false" customHeight="false" outlineLevel="0" collapsed="false">
      <c r="A42" s="199"/>
      <c r="B42" s="278" t="n">
        <f aca="false">+B41+J$6</f>
        <v>232</v>
      </c>
      <c r="C42" s="279" t="n">
        <f aca="false">+C41*J$4*J$6*F41/G41</f>
        <v>8.44764293014596</v>
      </c>
      <c r="D42" s="280" t="n">
        <f aca="false">D41+C41</f>
        <v>9374436.59147907</v>
      </c>
      <c r="E42" s="274" t="n">
        <f aca="false">D42*100/G42</f>
        <v>67.8004480642899</v>
      </c>
      <c r="F42" s="278" t="n">
        <f aca="false">F41-C42</f>
        <v>4625554.960878</v>
      </c>
      <c r="G42" s="275" t="n">
        <f aca="false">G41-C41*S$3</f>
        <v>13826511.2681704</v>
      </c>
      <c r="H42" s="276" t="n">
        <f aca="false">K$5*F42/G42</f>
        <v>0.535267920725755</v>
      </c>
      <c r="I42" s="270"/>
      <c r="J42" s="270"/>
      <c r="K42" s="199"/>
      <c r="L42" s="199"/>
      <c r="M42" s="199"/>
      <c r="N42" s="199"/>
      <c r="O42" s="199"/>
      <c r="P42" s="199"/>
      <c r="Q42" s="277"/>
      <c r="R42" s="199"/>
      <c r="S42" s="199"/>
      <c r="T42" s="199"/>
      <c r="U42" s="199"/>
    </row>
    <row r="43" customFormat="false" ht="12" hidden="false" customHeight="false" outlineLevel="0" collapsed="false">
      <c r="A43" s="199"/>
      <c r="B43" s="278" t="n">
        <f aca="false">+B42+J$6</f>
        <v>240</v>
      </c>
      <c r="C43" s="279" t="n">
        <f aca="false">+C42*J$4*J$6*F42/G42</f>
        <v>4.52175226625285</v>
      </c>
      <c r="D43" s="280" t="n">
        <f aca="false">D42+C42</f>
        <v>9374445.039122</v>
      </c>
      <c r="E43" s="274" t="n">
        <f aca="false">D43*100/G43</f>
        <v>67.8005099902065</v>
      </c>
      <c r="F43" s="278" t="n">
        <f aca="false">F42-C43</f>
        <v>4625550.43912573</v>
      </c>
      <c r="G43" s="275" t="n">
        <f aca="false">G42-C42*S$3</f>
        <v>13826511.0992176</v>
      </c>
      <c r="H43" s="276" t="n">
        <f aca="false">K$5*F43/G43</f>
        <v>0.535267404010545</v>
      </c>
      <c r="I43" s="270"/>
      <c r="J43" s="270"/>
      <c r="K43" s="199"/>
      <c r="L43" s="199"/>
      <c r="M43" s="199"/>
      <c r="N43" s="199"/>
      <c r="O43" s="199"/>
      <c r="P43" s="199"/>
      <c r="Q43" s="277"/>
      <c r="R43" s="199"/>
      <c r="S43" s="199"/>
      <c r="T43" s="199"/>
      <c r="U43" s="199"/>
    </row>
    <row r="44" customFormat="false" ht="12" hidden="false" customHeight="false" outlineLevel="0" collapsed="false">
      <c r="A44" s="199"/>
      <c r="B44" s="278" t="n">
        <f aca="false">+B43+J$6</f>
        <v>248</v>
      </c>
      <c r="C44" s="279" t="n">
        <f aca="false">+C43*J$4*J$6*F43/G43</f>
        <v>2.42034659713596</v>
      </c>
      <c r="D44" s="280" t="n">
        <f aca="false">D43+C43</f>
        <v>9374449.56087427</v>
      </c>
      <c r="E44" s="274" t="n">
        <f aca="false">D44*100/G44</f>
        <v>67.8005431371637</v>
      </c>
      <c r="F44" s="278" t="n">
        <f aca="false">F43-C44</f>
        <v>4625548.01877914</v>
      </c>
      <c r="G44" s="275" t="n">
        <f aca="false">G43-C43*S$3</f>
        <v>13826511.0087825</v>
      </c>
      <c r="H44" s="276" t="n">
        <f aca="false">K$5*F44/G44</f>
        <v>0.535267127429735</v>
      </c>
      <c r="I44" s="270"/>
      <c r="J44" s="270"/>
      <c r="K44" s="199"/>
      <c r="L44" s="199"/>
      <c r="M44" s="199"/>
      <c r="N44" s="199"/>
      <c r="O44" s="199"/>
      <c r="P44" s="199"/>
      <c r="Q44" s="277"/>
      <c r="R44" s="199"/>
      <c r="S44" s="199"/>
      <c r="T44" s="199"/>
      <c r="U44" s="199"/>
    </row>
    <row r="45" customFormat="false" ht="12" hidden="false" customHeight="false" outlineLevel="0" collapsed="false">
      <c r="A45" s="199"/>
      <c r="B45" s="278" t="n">
        <f aca="false">+B44+J$6</f>
        <v>256</v>
      </c>
      <c r="C45" s="279" t="n">
        <f aca="false">+C44*J$4*J$6*F44/G44</f>
        <v>1.2955319704333</v>
      </c>
      <c r="D45" s="280" t="n">
        <f aca="false">D44+C44</f>
        <v>9374451.98122087</v>
      </c>
      <c r="E45" s="274" t="n">
        <f aca="false">D45*100/G45</f>
        <v>67.8005608796496</v>
      </c>
      <c r="F45" s="278" t="n">
        <f aca="false">F44-C45</f>
        <v>4625546.72324717</v>
      </c>
      <c r="G45" s="275" t="n">
        <f aca="false">G44-C44*S$3</f>
        <v>13826510.9603756</v>
      </c>
      <c r="H45" s="276" t="n">
        <f aca="false">K$5*F45/G45</f>
        <v>0.535266979385118</v>
      </c>
      <c r="I45" s="270"/>
      <c r="J45" s="270"/>
      <c r="K45" s="199"/>
      <c r="L45" s="199"/>
      <c r="M45" s="199"/>
      <c r="N45" s="199"/>
      <c r="O45" s="199"/>
      <c r="P45" s="199"/>
      <c r="Q45" s="277"/>
      <c r="R45" s="199"/>
      <c r="S45" s="199"/>
      <c r="T45" s="199"/>
      <c r="U45" s="199"/>
    </row>
    <row r="46" customFormat="false" ht="12" hidden="false" customHeight="false" outlineLevel="0" collapsed="false">
      <c r="A46" s="199"/>
      <c r="B46" s="278" t="n">
        <f aca="false">+B45+J$6</f>
        <v>264</v>
      </c>
      <c r="C46" s="279" t="n">
        <f aca="false">+C45*J$4*J$6*F45/G45</f>
        <v>0.693455484510683</v>
      </c>
      <c r="D46" s="280" t="n">
        <f aca="false">D45+C45</f>
        <v>9374453.27675284</v>
      </c>
      <c r="E46" s="274" t="n">
        <f aca="false">D46*100/G46</f>
        <v>67.8005703766191</v>
      </c>
      <c r="F46" s="278" t="n">
        <f aca="false">F45-C46</f>
        <v>4625546.02979168</v>
      </c>
      <c r="G46" s="275" t="n">
        <f aca="false">G45-C45*S$3</f>
        <v>13826510.9344649</v>
      </c>
      <c r="H46" s="276" t="n">
        <f aca="false">K$5*F46/G46</f>
        <v>0.535266900141723</v>
      </c>
      <c r="I46" s="270"/>
      <c r="J46" s="270"/>
      <c r="K46" s="199"/>
      <c r="L46" s="199"/>
      <c r="M46" s="199"/>
      <c r="N46" s="199"/>
      <c r="O46" s="199"/>
      <c r="P46" s="199"/>
      <c r="Q46" s="277"/>
      <c r="R46" s="199"/>
      <c r="S46" s="199"/>
      <c r="T46" s="199"/>
      <c r="U46" s="199"/>
    </row>
    <row r="47" customFormat="false" ht="12" hidden="false" customHeight="false" outlineLevel="0" collapsed="false">
      <c r="A47" s="199"/>
      <c r="B47" s="278" t="n">
        <f aca="false">+B46+J$6</f>
        <v>272</v>
      </c>
      <c r="C47" s="279" t="n">
        <f aca="false">+C46*J$4*J$6*F46/G46</f>
        <v>0.37118376758031</v>
      </c>
      <c r="D47" s="280" t="n">
        <f aca="false">D46+C46</f>
        <v>9374453.97020832</v>
      </c>
      <c r="E47" s="274" t="n">
        <f aca="false">D47*100/G47</f>
        <v>67.8005754600333</v>
      </c>
      <c r="F47" s="278" t="n">
        <f aca="false">F46-C47</f>
        <v>4625545.65860791</v>
      </c>
      <c r="G47" s="275" t="n">
        <f aca="false">G46-C46*S$3</f>
        <v>13826510.9205958</v>
      </c>
      <c r="H47" s="276" t="n">
        <f aca="false">K$5*F47/G47</f>
        <v>0.535266857725357</v>
      </c>
      <c r="I47" s="270"/>
      <c r="J47" s="270"/>
      <c r="K47" s="199"/>
      <c r="L47" s="199"/>
      <c r="M47" s="199"/>
      <c r="N47" s="199"/>
      <c r="O47" s="199"/>
      <c r="P47" s="199"/>
      <c r="Q47" s="277"/>
      <c r="R47" s="199"/>
      <c r="S47" s="199"/>
      <c r="T47" s="199"/>
      <c r="U47" s="199"/>
    </row>
    <row r="48" customFormat="false" ht="12" hidden="false" customHeight="false" outlineLevel="0" collapsed="false">
      <c r="A48" s="199"/>
      <c r="B48" s="278" t="n">
        <f aca="false">+B47+J$6</f>
        <v>280</v>
      </c>
      <c r="C48" s="279" t="n">
        <f aca="false">+C47*J$4*J$6*F47/G47</f>
        <v>0.198682368911372</v>
      </c>
      <c r="D48" s="280" t="n">
        <f aca="false">D47+C47</f>
        <v>9374454.34139209</v>
      </c>
      <c r="E48" s="274" t="n">
        <f aca="false">D48*100/G48</f>
        <v>67.8005781810167</v>
      </c>
      <c r="F48" s="278" t="n">
        <f aca="false">F47-C48</f>
        <v>4625545.45992554</v>
      </c>
      <c r="G48" s="275" t="n">
        <f aca="false">G47-C47*S$3</f>
        <v>13826510.9131722</v>
      </c>
      <c r="H48" s="276" t="n">
        <f aca="false">K$5*F48/G48</f>
        <v>0.535266835021282</v>
      </c>
      <c r="I48" s="270"/>
      <c r="J48" s="270"/>
      <c r="K48" s="199"/>
      <c r="L48" s="199"/>
      <c r="M48" s="199"/>
      <c r="N48" s="199"/>
      <c r="O48" s="199"/>
      <c r="P48" s="199"/>
      <c r="Q48" s="277"/>
      <c r="R48" s="199"/>
      <c r="S48" s="199"/>
      <c r="T48" s="199"/>
      <c r="U48" s="199"/>
    </row>
    <row r="49" customFormat="false" ht="12" hidden="false" customHeight="false" outlineLevel="0" collapsed="false">
      <c r="A49" s="199"/>
      <c r="B49" s="278" t="n">
        <f aca="false">+B48+J$6</f>
        <v>288</v>
      </c>
      <c r="C49" s="279" t="n">
        <f aca="false">+C48*J$4*J$6*F48/G48</f>
        <v>0.106348082781721</v>
      </c>
      <c r="D49" s="280" t="n">
        <f aca="false">D48+C48</f>
        <v>9374454.54007446</v>
      </c>
      <c r="E49" s="274" t="n">
        <f aca="false">D49*100/G49</f>
        <v>67.8005796374689</v>
      </c>
      <c r="F49" s="278" t="n">
        <f aca="false">F48-C49</f>
        <v>4625545.35357746</v>
      </c>
      <c r="G49" s="275" t="n">
        <f aca="false">G48-C48*S$3</f>
        <v>13826510.9091985</v>
      </c>
      <c r="H49" s="276" t="n">
        <f aca="false">K$5*F49/G49</f>
        <v>0.535266822868543</v>
      </c>
      <c r="I49" s="270"/>
      <c r="J49" s="270"/>
      <c r="K49" s="199"/>
      <c r="L49" s="199"/>
      <c r="M49" s="199"/>
      <c r="N49" s="199"/>
      <c r="O49" s="199"/>
      <c r="P49" s="199"/>
      <c r="Q49" s="277"/>
      <c r="R49" s="199"/>
      <c r="S49" s="199"/>
      <c r="T49" s="199"/>
      <c r="U49" s="199"/>
    </row>
    <row r="50" customFormat="false" ht="12" hidden="false" customHeight="false" outlineLevel="0" collapsed="false">
      <c r="A50" s="199"/>
      <c r="B50" s="278" t="n">
        <f aca="false">+B49+J$6</f>
        <v>296</v>
      </c>
      <c r="C50" s="279" t="n">
        <f aca="false">+C49*J$4*J$6*F49/G49</f>
        <v>0.0569246003887325</v>
      </c>
      <c r="D50" s="280" t="n">
        <f aca="false">D49+C49</f>
        <v>9374454.64642254</v>
      </c>
      <c r="E50" s="274" t="n">
        <f aca="false">D50*100/G50</f>
        <v>67.8005804170595</v>
      </c>
      <c r="F50" s="278" t="n">
        <f aca="false">F49-C50</f>
        <v>4625545.29665286</v>
      </c>
      <c r="G50" s="275" t="n">
        <f aca="false">G49-C49*S$3</f>
        <v>13826510.9070715</v>
      </c>
      <c r="H50" s="276" t="n">
        <f aca="false">K$5*F50/G50</f>
        <v>0.535266816363586</v>
      </c>
      <c r="I50" s="270"/>
      <c r="J50" s="270"/>
      <c r="K50" s="199"/>
      <c r="L50" s="199"/>
      <c r="M50" s="199"/>
      <c r="N50" s="199"/>
      <c r="O50" s="199"/>
      <c r="P50" s="199"/>
      <c r="Q50" s="277"/>
      <c r="R50" s="199"/>
      <c r="S50" s="199"/>
      <c r="T50" s="199"/>
      <c r="U50" s="199"/>
    </row>
    <row r="51" customFormat="false" ht="12" hidden="false" customHeight="false" outlineLevel="0" collapsed="false">
      <c r="A51" s="199"/>
      <c r="B51" s="278" t="n">
        <f aca="false">+B50+J$6</f>
        <v>304</v>
      </c>
      <c r="C51" s="279" t="n">
        <f aca="false">+C50*J$4*J$6*F50/G50</f>
        <v>0.0304698496228462</v>
      </c>
      <c r="D51" s="280" t="n">
        <f aca="false">D50+C50</f>
        <v>9374454.70334714</v>
      </c>
      <c r="E51" s="274" t="n">
        <f aca="false">D51*100/G51</f>
        <v>67.8005808343484</v>
      </c>
      <c r="F51" s="278" t="n">
        <f aca="false">F50-C51</f>
        <v>4625545.26618301</v>
      </c>
      <c r="G51" s="275" t="n">
        <f aca="false">G50-C50*S$3</f>
        <v>13826510.9059331</v>
      </c>
      <c r="H51" s="276" t="n">
        <f aca="false">K$5*F51/G51</f>
        <v>0.535266812881698</v>
      </c>
      <c r="I51" s="270"/>
      <c r="J51" s="270"/>
      <c r="K51" s="199"/>
      <c r="L51" s="199"/>
      <c r="M51" s="199"/>
      <c r="N51" s="199"/>
      <c r="O51" s="199"/>
      <c r="P51" s="199"/>
      <c r="Q51" s="277"/>
      <c r="R51" s="199"/>
      <c r="S51" s="199"/>
      <c r="T51" s="199"/>
      <c r="U51" s="199"/>
    </row>
    <row r="52" customFormat="false" ht="12" hidden="false" customHeight="false" outlineLevel="0" collapsed="false">
      <c r="A52" s="199"/>
      <c r="B52" s="278" t="n">
        <f aca="false">+B51+J$6</f>
        <v>312</v>
      </c>
      <c r="C52" s="279" t="n">
        <f aca="false">+C51*J$4*J$6*F51/G51</f>
        <v>0.0163094992966055</v>
      </c>
      <c r="D52" s="280" t="n">
        <f aca="false">D51+C51</f>
        <v>9374454.73381699</v>
      </c>
      <c r="E52" s="274" t="n">
        <f aca="false">D52*100/G52</f>
        <v>67.8005810577094</v>
      </c>
      <c r="F52" s="278" t="n">
        <f aca="false">F51-C52</f>
        <v>4625545.24987351</v>
      </c>
      <c r="G52" s="275" t="n">
        <f aca="false">G51-C51*S$3</f>
        <v>13826510.9053237</v>
      </c>
      <c r="H52" s="276" t="n">
        <f aca="false">K$5*F52/G52</f>
        <v>0.535266811017959</v>
      </c>
      <c r="I52" s="270"/>
      <c r="J52" s="270"/>
      <c r="K52" s="199"/>
      <c r="L52" s="199"/>
      <c r="M52" s="199"/>
      <c r="N52" s="199"/>
      <c r="O52" s="199"/>
      <c r="P52" s="199"/>
      <c r="Q52" s="277"/>
      <c r="R52" s="199"/>
      <c r="S52" s="199"/>
      <c r="T52" s="199"/>
      <c r="U52" s="199"/>
    </row>
    <row r="53" customFormat="false" ht="12" hidden="false" customHeight="false" outlineLevel="0" collapsed="false">
      <c r="A53" s="199"/>
      <c r="B53" s="278" t="n">
        <f aca="false">+B52+J$6</f>
        <v>320</v>
      </c>
      <c r="C53" s="279" t="n">
        <f aca="false">+C52*J$4*J$6*F52/G52</f>
        <v>0.00872993367779365</v>
      </c>
      <c r="D53" s="280" t="n">
        <f aca="false">D52+C52</f>
        <v>9374454.75012649</v>
      </c>
      <c r="E53" s="274" t="n">
        <f aca="false">D53*100/G53</f>
        <v>67.8005811772671</v>
      </c>
      <c r="F53" s="278" t="n">
        <f aca="false">F52-C53</f>
        <v>4625545.24114358</v>
      </c>
      <c r="G53" s="275" t="n">
        <f aca="false">G52-C52*S$3</f>
        <v>13826510.9049975</v>
      </c>
      <c r="H53" s="276" t="n">
        <f aca="false">K$5*F53/G53</f>
        <v>0.535266810020361</v>
      </c>
      <c r="I53" s="270"/>
      <c r="J53" s="270"/>
      <c r="K53" s="199"/>
      <c r="L53" s="199"/>
      <c r="M53" s="199"/>
      <c r="N53" s="199"/>
      <c r="O53" s="199"/>
      <c r="P53" s="199"/>
      <c r="Q53" s="277"/>
      <c r="R53" s="199"/>
      <c r="S53" s="199"/>
      <c r="T53" s="199"/>
      <c r="U53" s="199"/>
    </row>
    <row r="54" customFormat="false" ht="12" hidden="false" customHeight="false" outlineLevel="0" collapsed="false">
      <c r="A54" s="199"/>
      <c r="B54" s="278"/>
      <c r="C54" s="279"/>
      <c r="D54" s="283"/>
      <c r="E54" s="280"/>
      <c r="F54" s="278"/>
      <c r="G54" s="275"/>
      <c r="H54" s="270"/>
      <c r="I54" s="284"/>
      <c r="J54" s="270"/>
      <c r="K54" s="199"/>
      <c r="L54" s="199"/>
      <c r="M54" s="199"/>
      <c r="N54" s="199"/>
      <c r="O54" s="199"/>
      <c r="P54" s="199"/>
      <c r="Q54" s="277"/>
      <c r="R54" s="199"/>
      <c r="S54" s="199"/>
      <c r="T54" s="199"/>
      <c r="U54" s="199"/>
    </row>
  </sheetData>
  <sheetProtection sheet="true" objects="true" scenarios="true"/>
  <mergeCells count="20">
    <mergeCell ref="B1:R1"/>
    <mergeCell ref="K2:N2"/>
    <mergeCell ref="O2:R2"/>
    <mergeCell ref="I3:I4"/>
    <mergeCell ref="K3:N3"/>
    <mergeCell ref="O3:P3"/>
    <mergeCell ref="O4:P4"/>
    <mergeCell ref="I5:I6"/>
    <mergeCell ref="L5:M5"/>
    <mergeCell ref="O5:Q6"/>
    <mergeCell ref="K6:N6"/>
    <mergeCell ref="I7:I8"/>
    <mergeCell ref="K7:N7"/>
    <mergeCell ref="O7:Q8"/>
    <mergeCell ref="K8:N8"/>
    <mergeCell ref="I9:I10"/>
    <mergeCell ref="O9:P10"/>
    <mergeCell ref="K10:N10"/>
    <mergeCell ref="B11:R11"/>
    <mergeCell ref="I12:I2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2013-01-19T14:36:53Z</dcterms:created>
  <dc:creator>Douwe</dc:creator>
  <dc:description/>
  <dc:language>nl-NL</dc:language>
  <cp:lastModifiedBy/>
  <dcterms:modified xsi:type="dcterms:W3CDTF">2021-02-05T09:14:46Z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